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e\Google Drive\SBM Concept\Fil rouge\Plans financiers\"/>
    </mc:Choice>
  </mc:AlternateContent>
  <bookViews>
    <workbookView xWindow="240" yWindow="240" windowWidth="18090" windowHeight="10770"/>
  </bookViews>
  <sheets>
    <sheet name="Produits et services" sheetId="1" r:id="rId1"/>
    <sheet name="Finances" sheetId="2" r:id="rId2"/>
    <sheet name="Timing" sheetId="3" r:id="rId3"/>
    <sheet name="Tables" sheetId="4" r:id="rId4"/>
  </sheets>
  <definedNames>
    <definedName name="tva">Tables!$A$2:$B$5</definedName>
  </definedNames>
  <calcPr calcId="152511"/>
</workbook>
</file>

<file path=xl/calcChain.xml><?xml version="1.0" encoding="utf-8"?>
<calcChain xmlns="http://schemas.openxmlformats.org/spreadsheetml/2006/main">
  <c r="D23" i="3" l="1"/>
  <c r="E23" i="3" s="1"/>
  <c r="F23" i="3" s="1"/>
  <c r="E7" i="3" l="1"/>
  <c r="E8" i="3"/>
  <c r="E9" i="3"/>
  <c r="E10" i="3"/>
  <c r="E11" i="3"/>
  <c r="E12" i="3"/>
  <c r="E13" i="3"/>
  <c r="E15" i="3"/>
  <c r="E16" i="3"/>
  <c r="E17" i="3"/>
  <c r="E18" i="3"/>
  <c r="E19" i="3"/>
  <c r="E20" i="3"/>
  <c r="E21" i="3"/>
  <c r="E14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7" i="3"/>
  <c r="A15" i="2" l="1"/>
  <c r="D11" i="3" l="1"/>
  <c r="D12" i="3"/>
  <c r="D13" i="3"/>
  <c r="D14" i="3"/>
  <c r="D15" i="3"/>
  <c r="D16" i="3"/>
  <c r="D17" i="3"/>
  <c r="D18" i="3"/>
  <c r="D19" i="3"/>
  <c r="D20" i="3"/>
  <c r="D21" i="3"/>
  <c r="A11" i="3"/>
  <c r="A12" i="3"/>
  <c r="A13" i="3"/>
  <c r="A14" i="3"/>
  <c r="A15" i="3"/>
  <c r="A16" i="3"/>
  <c r="D24" i="3" l="1"/>
  <c r="E24" i="3" s="1"/>
  <c r="F24" i="3" s="1"/>
  <c r="D22" i="3"/>
  <c r="E22" i="3" s="1"/>
  <c r="F22" i="3" s="1"/>
  <c r="A7" i="3" l="1"/>
  <c r="D9" i="3"/>
  <c r="D10" i="3"/>
  <c r="A8" i="3"/>
  <c r="D8" i="3"/>
  <c r="D7" i="3"/>
  <c r="D5" i="3"/>
  <c r="E5" i="3" s="1"/>
  <c r="F5" i="3" s="1"/>
  <c r="D6" i="3"/>
  <c r="E6" i="3" s="1"/>
  <c r="F6" i="3" s="1"/>
  <c r="D4" i="3"/>
  <c r="E4" i="3" s="1"/>
  <c r="F4" i="3" s="1"/>
  <c r="A9" i="3"/>
  <c r="A10" i="3"/>
  <c r="A17" i="3"/>
  <c r="A18" i="3"/>
  <c r="A19" i="3"/>
  <c r="A20" i="3"/>
  <c r="A21" i="3"/>
  <c r="C78" i="2"/>
  <c r="D78" i="2"/>
  <c r="C79" i="2"/>
  <c r="D79" i="2"/>
  <c r="C80" i="2"/>
  <c r="D80" i="2"/>
  <c r="C81" i="2"/>
  <c r="D81" i="2"/>
  <c r="C82" i="2"/>
  <c r="D82" i="2"/>
  <c r="C85" i="2"/>
  <c r="D85" i="2"/>
  <c r="C86" i="2"/>
  <c r="D86" i="2"/>
  <c r="C87" i="2"/>
  <c r="D87" i="2"/>
  <c r="C88" i="2"/>
  <c r="D88" i="2"/>
  <c r="C89" i="2"/>
  <c r="D89" i="2"/>
  <c r="C90" i="2"/>
  <c r="D90" i="2"/>
  <c r="C91" i="2"/>
  <c r="D91" i="2"/>
  <c r="C92" i="2"/>
  <c r="D92" i="2"/>
  <c r="C93" i="2"/>
  <c r="D93" i="2"/>
  <c r="C84" i="2"/>
  <c r="D84" i="2"/>
  <c r="D77" i="2"/>
  <c r="D69" i="2"/>
  <c r="D70" i="2"/>
  <c r="D71" i="2"/>
  <c r="D72" i="2"/>
  <c r="D73" i="2"/>
  <c r="D74" i="2"/>
  <c r="D75" i="2"/>
  <c r="D68" i="2"/>
  <c r="C77" i="2"/>
  <c r="C69" i="2"/>
  <c r="C70" i="2"/>
  <c r="C71" i="2"/>
  <c r="C72" i="2"/>
  <c r="C73" i="2"/>
  <c r="C74" i="2"/>
  <c r="C75" i="2"/>
  <c r="C68" i="2"/>
  <c r="B94" i="2"/>
  <c r="B95" i="2" s="1"/>
  <c r="B96" i="2" s="1"/>
  <c r="F25" i="3" l="1"/>
  <c r="D25" i="3"/>
  <c r="E25" i="3"/>
  <c r="C94" i="2"/>
  <c r="C95" i="2" s="1"/>
  <c r="C96" i="2" s="1"/>
  <c r="D94" i="2"/>
  <c r="D95" i="2" s="1"/>
  <c r="D96" i="2" s="1"/>
  <c r="D43" i="2"/>
  <c r="B43" i="2" s="1"/>
  <c r="D44" i="2"/>
  <c r="C44" i="2" s="1"/>
  <c r="D45" i="2"/>
  <c r="C45" i="2" s="1"/>
  <c r="D46" i="2"/>
  <c r="B46" i="2" s="1"/>
  <c r="D47" i="2"/>
  <c r="B47" i="2" s="1"/>
  <c r="D48" i="2"/>
  <c r="C48" i="2" s="1"/>
  <c r="D49" i="2"/>
  <c r="C49" i="2" s="1"/>
  <c r="D50" i="2"/>
  <c r="B50" i="2" s="1"/>
  <c r="D51" i="2"/>
  <c r="B51" i="2" s="1"/>
  <c r="D42" i="2"/>
  <c r="C42" i="2" s="1"/>
  <c r="A43" i="2"/>
  <c r="A44" i="2"/>
  <c r="A45" i="2"/>
  <c r="A46" i="2"/>
  <c r="A47" i="2"/>
  <c r="A48" i="2"/>
  <c r="A49" i="2"/>
  <c r="A50" i="2"/>
  <c r="A51" i="2"/>
  <c r="A42" i="2"/>
  <c r="D23" i="2"/>
  <c r="B23" i="2" s="1"/>
  <c r="D24" i="2"/>
  <c r="C24" i="2" s="1"/>
  <c r="D25" i="2"/>
  <c r="C25" i="2" s="1"/>
  <c r="D26" i="2"/>
  <c r="B26" i="2" s="1"/>
  <c r="D27" i="2"/>
  <c r="B27" i="2" s="1"/>
  <c r="D28" i="2"/>
  <c r="C28" i="2" s="1"/>
  <c r="D29" i="2"/>
  <c r="B29" i="2" s="1"/>
  <c r="D30" i="2"/>
  <c r="B30" i="2" s="1"/>
  <c r="D31" i="2"/>
  <c r="B31" i="2" s="1"/>
  <c r="D32" i="2"/>
  <c r="C32" i="2" s="1"/>
  <c r="D33" i="2"/>
  <c r="C33" i="2" s="1"/>
  <c r="D34" i="2"/>
  <c r="B34" i="2" s="1"/>
  <c r="D35" i="2"/>
  <c r="B35" i="2" s="1"/>
  <c r="D36" i="2"/>
  <c r="C36" i="2" s="1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22" i="2"/>
  <c r="D22" i="2"/>
  <c r="D5" i="2"/>
  <c r="B5" i="2" s="1"/>
  <c r="D6" i="2"/>
  <c r="C6" i="2" s="1"/>
  <c r="D7" i="2"/>
  <c r="B7" i="2" s="1"/>
  <c r="D8" i="2"/>
  <c r="B8" i="2" s="1"/>
  <c r="D9" i="2"/>
  <c r="B9" i="2" s="1"/>
  <c r="D10" i="2"/>
  <c r="C10" i="2" s="1"/>
  <c r="D11" i="2"/>
  <c r="C11" i="2" s="1"/>
  <c r="D12" i="2"/>
  <c r="B12" i="2" s="1"/>
  <c r="D13" i="2"/>
  <c r="B13" i="2" s="1"/>
  <c r="D14" i="2"/>
  <c r="C14" i="2" s="1"/>
  <c r="D15" i="2"/>
  <c r="C15" i="2" s="1"/>
  <c r="D16" i="2"/>
  <c r="B16" i="2" s="1"/>
  <c r="D17" i="2"/>
  <c r="B17" i="2" s="1"/>
  <c r="D4" i="2"/>
  <c r="B4" i="2" s="1"/>
  <c r="D3" i="2"/>
  <c r="C3" i="2" s="1"/>
  <c r="A16" i="2"/>
  <c r="A17" i="2"/>
  <c r="A4" i="2"/>
  <c r="A5" i="2"/>
  <c r="A6" i="2"/>
  <c r="A7" i="2"/>
  <c r="A8" i="2"/>
  <c r="A9" i="2"/>
  <c r="A10" i="2"/>
  <c r="A11" i="2"/>
  <c r="A12" i="2"/>
  <c r="A13" i="2"/>
  <c r="A14" i="2"/>
  <c r="A3" i="2"/>
  <c r="G8" i="3" l="1"/>
  <c r="G23" i="3"/>
  <c r="G11" i="3"/>
  <c r="G22" i="3"/>
  <c r="G18" i="3"/>
  <c r="G24" i="3"/>
  <c r="G6" i="3"/>
  <c r="G19" i="3"/>
  <c r="G10" i="3"/>
  <c r="G20" i="3"/>
  <c r="G21" i="3"/>
  <c r="G13" i="3"/>
  <c r="G9" i="3"/>
  <c r="G15" i="3"/>
  <c r="G14" i="3"/>
  <c r="G17" i="3"/>
  <c r="G16" i="3"/>
  <c r="G5" i="3"/>
  <c r="G12" i="3"/>
  <c r="G4" i="3"/>
  <c r="G7" i="3"/>
  <c r="G25" i="3"/>
  <c r="B45" i="2"/>
  <c r="B49" i="2"/>
  <c r="B24" i="2"/>
  <c r="B33" i="2"/>
  <c r="D52" i="2"/>
  <c r="B44" i="2"/>
  <c r="B48" i="2"/>
  <c r="C46" i="2"/>
  <c r="C50" i="2"/>
  <c r="C51" i="2"/>
  <c r="C47" i="2"/>
  <c r="C43" i="2"/>
  <c r="B42" i="2"/>
  <c r="D18" i="2"/>
  <c r="B32" i="2"/>
  <c r="C29" i="2"/>
  <c r="B25" i="2"/>
  <c r="B36" i="2"/>
  <c r="B28" i="2"/>
  <c r="C34" i="2"/>
  <c r="C30" i="2"/>
  <c r="C26" i="2"/>
  <c r="C35" i="2"/>
  <c r="C31" i="2"/>
  <c r="C27" i="2"/>
  <c r="C23" i="2"/>
  <c r="B22" i="2"/>
  <c r="C22" i="2"/>
  <c r="B15" i="2"/>
  <c r="B3" i="2"/>
  <c r="B11" i="2"/>
  <c r="B10" i="2"/>
  <c r="B14" i="2"/>
  <c r="B6" i="2"/>
  <c r="C7" i="2"/>
  <c r="C16" i="2"/>
  <c r="C12" i="2"/>
  <c r="C8" i="2"/>
  <c r="C17" i="2"/>
  <c r="C13" i="2"/>
  <c r="C9" i="2"/>
  <c r="C5" i="2"/>
  <c r="C4" i="2"/>
  <c r="C52" i="2" l="1"/>
  <c r="B52" i="2"/>
  <c r="C18" i="2"/>
  <c r="B18" i="2"/>
  <c r="B37" i="2" s="1"/>
  <c r="B38" i="2" s="1"/>
  <c r="D37" i="2"/>
  <c r="D38" i="2" s="1"/>
  <c r="D57" i="2" s="1"/>
  <c r="B57" i="2" l="1"/>
  <c r="C57" i="2"/>
  <c r="D54" i="2"/>
  <c r="B54" i="2"/>
  <c r="C37" i="2"/>
  <c r="C38" i="2" s="1"/>
  <c r="C54" i="2" s="1"/>
  <c r="D58" i="2" l="1"/>
  <c r="B58" i="2" l="1"/>
  <c r="B59" i="2" s="1"/>
  <c r="B61" i="2" s="1"/>
  <c r="B99" i="2" s="1"/>
  <c r="C58" i="2"/>
  <c r="C59" i="2" s="1"/>
  <c r="C61" i="2" s="1"/>
  <c r="C99" i="2" s="1"/>
  <c r="D59" i="2"/>
  <c r="D61" i="2" s="1"/>
  <c r="D99" i="2" s="1"/>
</calcChain>
</file>

<file path=xl/comments1.xml><?xml version="1.0" encoding="utf-8"?>
<comments xmlns="http://schemas.openxmlformats.org/spreadsheetml/2006/main">
  <authors>
    <author>Claude Michaud</author>
  </authors>
  <commentList>
    <comment ref="A12" authorId="0" shapeId="0">
      <text>
        <r>
          <rPr>
            <sz val="9"/>
            <color indexed="81"/>
            <rFont val="Tahoma"/>
            <family val="2"/>
          </rPr>
          <t>Insérez le nom des 1 à 15 principaux produits ou services qui seront commercialisés par l'organisation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Informez le prix unitaire moyen de vente du produit ou service, hors taxes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Décrivez succinctement les charges (coûts) directes du produit ou service, considérant sa composition en termes de matières premières, transports, conditionnement...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>Indiquez le coût moyen hors taxes des produits et services en tenant compte de leur composition en termes de matières premières, transports, conditionnement...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 xml:space="preserve">Estimez la durée de production ou exécution de chaque unité. Si des unités sont produites en parallèle (p.ex. cookies) alors divisez le temps total par le nombre d'unités)
</t>
        </r>
      </text>
    </comment>
    <comment ref="F12" authorId="0" shapeId="0">
      <text>
        <r>
          <rPr>
            <sz val="9"/>
            <color indexed="81"/>
            <rFont val="Tahoma"/>
            <family val="2"/>
          </rPr>
          <t>Indiquez la quantité moyenne d'unités vendues par période de temps 
(voir le prochaine commentaire)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Informez si la période de temps considérée pour la quantité vendue estimée (cellule antérieure) est:
 - Semaine
 - Mois
 - Année</t>
        </r>
      </text>
    </comment>
    <comment ref="H12" authorId="0" shapeId="0">
      <text>
        <r>
          <rPr>
            <sz val="9"/>
            <color indexed="81"/>
            <rFont val="Tahoma"/>
            <family val="2"/>
          </rPr>
          <t xml:space="preserve">Indiquez le nombre de mois de production par an (tenez compte des vacances ou périodes creuses)
</t>
        </r>
      </text>
    </comment>
    <comment ref="A30" authorId="0" shapeId="0">
      <text>
        <r>
          <rPr>
            <sz val="9"/>
            <color indexed="81"/>
            <rFont val="Tahoma"/>
            <family val="2"/>
          </rPr>
          <t>Informez les principaux éléments de charges fixes, sans y inclure votre propre salaire</t>
        </r>
      </text>
    </comment>
    <comment ref="D30" authorId="0" shapeId="0">
      <text>
        <r>
          <rPr>
            <sz val="9"/>
            <color indexed="81"/>
            <rFont val="Tahoma"/>
            <family val="2"/>
          </rPr>
          <t>Indiquez le coût unitaire moyen estimé pour l'élément de charge fixe d'exploitation</t>
        </r>
      </text>
    </comment>
    <comment ref="F30" authorId="0" shapeId="0">
      <text>
        <r>
          <rPr>
            <sz val="9"/>
            <color indexed="81"/>
            <rFont val="Tahoma"/>
            <family val="2"/>
          </rPr>
          <t>Informez la quantité de l'élément de charge fixe nécessaire pour l'exploitation, en moyenne sur la période de temps indiquée dans la prochaine cellule</t>
        </r>
      </text>
    </comment>
    <comment ref="G30" authorId="0" shapeId="0">
      <text>
        <r>
          <rPr>
            <sz val="9"/>
            <color indexed="81"/>
            <rFont val="Tahoma"/>
            <family val="2"/>
          </rPr>
          <t>Informez si la période de temps considérée pour la valeur de la charge fixe (cellule antérieure) est:
 - Semaine
 - Mois
 - Année</t>
        </r>
      </text>
    </comment>
    <comment ref="H30" authorId="0" shapeId="0">
      <text>
        <r>
          <rPr>
            <sz val="9"/>
            <color indexed="81"/>
            <rFont val="Tahoma"/>
            <family val="2"/>
          </rPr>
          <t>Indiquez le nombre de mois par an pendant lesquels la charge fixe est redevable (en général cette valeur ne change pas)</t>
        </r>
      </text>
    </comment>
  </commentList>
</comments>
</file>

<file path=xl/comments2.xml><?xml version="1.0" encoding="utf-8"?>
<comments xmlns="http://schemas.openxmlformats.org/spreadsheetml/2006/main">
  <authors>
    <author>Claude Michaud</author>
  </authors>
  <commentList>
    <comment ref="A61" authorId="0" shapeId="0">
      <text>
        <r>
          <rPr>
            <sz val="9"/>
            <color indexed="81"/>
            <rFont val="Tahoma"/>
            <family val="2"/>
          </rPr>
          <t xml:space="preserve">Ce résultat ne considère pas d'autres taxes, ni les impôts, qui devront être déduits par la suite.
</t>
        </r>
      </text>
    </comment>
  </commentList>
</comments>
</file>

<file path=xl/sharedStrings.xml><?xml version="1.0" encoding="utf-8"?>
<sst xmlns="http://schemas.openxmlformats.org/spreadsheetml/2006/main" count="143" uniqueCount="104">
  <si>
    <t>TVA</t>
  </si>
  <si>
    <t>Exempt</t>
  </si>
  <si>
    <t>Nourriture</t>
  </si>
  <si>
    <t>Hébergement</t>
  </si>
  <si>
    <t>Périodes</t>
  </si>
  <si>
    <t>Semaine</t>
  </si>
  <si>
    <t>Mois</t>
  </si>
  <si>
    <t>An</t>
  </si>
  <si>
    <t>Domaine  pour le calcul de la TVA:</t>
  </si>
  <si>
    <t>Produit ou service</t>
  </si>
  <si>
    <t>Coût
unitaire</t>
  </si>
  <si>
    <t>Quantité
vendue</t>
  </si>
  <si>
    <t>Charges directes: matière première, services externes, déplacements…</t>
  </si>
  <si>
    <t>Durée moyenne d'exécution unitaire en heures</t>
  </si>
  <si>
    <t>Durant
(mois par an)</t>
  </si>
  <si>
    <t>Recettes et charges variables de production</t>
  </si>
  <si>
    <t>Quantité
nécessaire</t>
  </si>
  <si>
    <t>Divers et imprévus en % du CA brut:</t>
  </si>
  <si>
    <t>Charges salariales de l'employeur:</t>
  </si>
  <si>
    <t>Charges salariales de l'employé:</t>
  </si>
  <si>
    <t>Par
Période</t>
  </si>
  <si>
    <t>Elément de charge fixe</t>
  </si>
  <si>
    <t>Mensuel</t>
  </si>
  <si>
    <t>Trimestriel</t>
  </si>
  <si>
    <t>Annuel</t>
  </si>
  <si>
    <t>Totaux</t>
  </si>
  <si>
    <t>Charges variables de production</t>
  </si>
  <si>
    <t>Charges fixes</t>
  </si>
  <si>
    <t>Retenues</t>
  </si>
  <si>
    <t>Total</t>
  </si>
  <si>
    <t>Logement</t>
  </si>
  <si>
    <t>Loyer / intérêts hypothécaires</t>
  </si>
  <si>
    <t>Amortissement</t>
  </si>
  <si>
    <t>Electricité / gaz / eau</t>
  </si>
  <si>
    <t>Taxes radio / TV</t>
  </si>
  <si>
    <t>Téléphone, fax, internet</t>
  </si>
  <si>
    <t>Travaux d'entretien</t>
  </si>
  <si>
    <t>Assurances mobilière, ménage</t>
  </si>
  <si>
    <t>Divers</t>
  </si>
  <si>
    <t>Mobilité</t>
  </si>
  <si>
    <t>Financement véhicule privé</t>
  </si>
  <si>
    <t>Impôt véhicule privé</t>
  </si>
  <si>
    <t>Assurances véhicule privé</t>
  </si>
  <si>
    <t>Stationnement / parking</t>
  </si>
  <si>
    <t>Essence, réparations</t>
  </si>
  <si>
    <t>Bus et train</t>
  </si>
  <si>
    <t>Famille et loisirs</t>
  </si>
  <si>
    <t>Enfants (école, loisirs)</t>
  </si>
  <si>
    <t>Famille (culture, loisirs)</t>
  </si>
  <si>
    <t>Vêtements</t>
  </si>
  <si>
    <t>Assurances maladie</t>
  </si>
  <si>
    <t>Responsabilité civile</t>
  </si>
  <si>
    <t>Pensions</t>
  </si>
  <si>
    <t>Alimentation</t>
  </si>
  <si>
    <t>Hygiène</t>
  </si>
  <si>
    <t>Impôts</t>
  </si>
  <si>
    <t>Prévoyance</t>
  </si>
  <si>
    <t>Total intermédiaire</t>
  </si>
  <si>
    <t>Réserve de 10 %</t>
  </si>
  <si>
    <t>Charges totales par mois</t>
  </si>
  <si>
    <t>SOLDE</t>
  </si>
  <si>
    <t>1) Lire et répondre aux mails et autres demandes d'informations</t>
  </si>
  <si>
    <t>2) Rechercher des informations et prospecter</t>
  </si>
  <si>
    <t>5) Donner un éventuel suivi et support aux clients</t>
  </si>
  <si>
    <t>6) Régler les tâches administratives</t>
  </si>
  <si>
    <t>3) Planifier et réaliser les achats</t>
  </si>
  <si>
    <t>En heures
par jour
OU</t>
  </si>
  <si>
    <t>En heures
par semaine</t>
  </si>
  <si>
    <t>Activités régulières et productives</t>
  </si>
  <si>
    <t>Evaluation préliminaire de la viabilité financière (indépendant)</t>
  </si>
  <si>
    <t>Nom de votre organisation ou projet :</t>
  </si>
  <si>
    <t>Moyennes</t>
  </si>
  <si>
    <r>
      <t xml:space="preserve">Ce tableau, une fois rempli, permet de calculer l'équivalent du "salaire net" mensuel et annuel que vous pourrez dégager de votre activité et le comparer avec votre budget personnel, </t>
    </r>
    <r>
      <rPr>
        <b/>
        <sz val="11"/>
        <color theme="1"/>
        <rFont val="Calibri"/>
        <family val="2"/>
        <scheme val="minor"/>
      </rPr>
      <t>en  "phase d'envol", lors de votre deuxième ou troisième année de fonctionnement</t>
    </r>
    <r>
      <rPr>
        <sz val="11"/>
        <color theme="1"/>
        <rFont val="Calibri"/>
        <family val="2"/>
        <scheme val="minor"/>
      </rPr>
      <t xml:space="preserve">. C'est une simple approximation et ne doit pas être considéré comme un véritable outil de plan financier.
 - N'informez que les cellules des tableaux ayant un fond bleu clair, les autres cellules étant des titres ou des formules de calculs automatiques;
 - Informez, dans vos appréciations, des moyennes plausibles, voire même pessimistes et ajustez au besoin les quelques pourcentages de charges et divers.
   Ne soyez pas trop optimiste!
Vérifiez les résultats sur l'onglet </t>
    </r>
    <r>
      <rPr>
        <b/>
        <sz val="11"/>
        <color theme="1"/>
        <rFont val="Calibri"/>
        <family val="2"/>
        <scheme val="minor"/>
      </rPr>
      <t>"Finances"</t>
    </r>
    <r>
      <rPr>
        <sz val="11"/>
        <color theme="1"/>
        <rFont val="Calibri"/>
        <family val="2"/>
        <scheme val="minor"/>
      </rPr>
      <t xml:space="preserve"> et n'oubliez pas de regarder si vous aurez le temps de produire vos prestations sur l'onglet </t>
    </r>
    <r>
      <rPr>
        <b/>
        <sz val="11"/>
        <color theme="1"/>
        <rFont val="Calibri"/>
        <family val="2"/>
        <scheme val="minor"/>
      </rPr>
      <t>"Timing"</t>
    </r>
    <r>
      <rPr>
        <sz val="11"/>
        <color theme="1"/>
        <rFont val="Calibri"/>
        <family val="2"/>
        <scheme val="minor"/>
      </rPr>
      <t>!</t>
    </r>
  </si>
  <si>
    <t>Prix de vente
unitaire (HT)</t>
  </si>
  <si>
    <t>Coût
unitaire (HT)</t>
  </si>
  <si>
    <t>Recettes de production</t>
  </si>
  <si>
    <t>Chiffre d'affaires (HT)</t>
  </si>
  <si>
    <t>Charges variables</t>
  </si>
  <si>
    <t>Charges fixes et amortissements</t>
  </si>
  <si>
    <t>Résultat intermédiaire de l'activité</t>
  </si>
  <si>
    <t>Charges fixes d'exploitation et amortissements</t>
  </si>
  <si>
    <t>Heures maximum
par mois</t>
  </si>
  <si>
    <t>Heures moyennes
par mois</t>
  </si>
  <si>
    <t>Heures maximum
par semaine</t>
  </si>
  <si>
    <t>Pourcentage de temps alloué</t>
  </si>
  <si>
    <r>
      <rPr>
        <b/>
        <sz val="14"/>
        <color theme="1"/>
        <rFont val="Calibri"/>
        <family val="2"/>
        <scheme val="minor"/>
      </rPr>
      <t>Timing</t>
    </r>
    <r>
      <rPr>
        <sz val="11"/>
        <color theme="1"/>
        <rFont val="Calibri"/>
        <family val="2"/>
        <scheme val="minor"/>
      </rPr>
      <t xml:space="preserve">
Ce tableau est une aide pour mesurer le temps qui vous est disponible pour la production de vos produits ou services, tout en tenant compte d’autres activités quotidiennes.
    • Commencez par définir combien d'heures vous alles consacrer mensuellement à votre activité
    • Estimez le temps que vous passerez pour chacune des rubriques 1,2,3,5,6 et 7; en heure et minutes par jour ou par semaine 
    • Regardez le total des heures calculées hebdomadaires et mensuelles, puis commencez à ajuster le nombre d'unités à produire sous l'onglet "Produits et
       services" jusqu'à ce que vous soyez dans les limites que vous vous êtes fixées.
</t>
    </r>
  </si>
  <si>
    <t>7) Déplacements</t>
  </si>
  <si>
    <t>Supports</t>
  </si>
  <si>
    <t>Supports, salle de cours</t>
  </si>
  <si>
    <t>Animation</t>
  </si>
  <si>
    <t>Exemple: journée de formation</t>
  </si>
  <si>
    <t>Exemple: animation d'AG</t>
  </si>
  <si>
    <t>Exemple: World café</t>
  </si>
  <si>
    <t>Exemple: abonnement général CFF</t>
  </si>
  <si>
    <t>Exemple: loyer co-working</t>
  </si>
  <si>
    <t>Exemple: amortissement de la voiture</t>
  </si>
  <si>
    <t>Produits/Services</t>
  </si>
  <si>
    <t>Charges salariales (employeur et employé)</t>
  </si>
  <si>
    <t>Résultat net de l'activité (y.c. impôts)</t>
  </si>
  <si>
    <t>Evaluation du budget mensuel personnel</t>
  </si>
  <si>
    <t>Seuil de chiffre d'affaire pour la TVA</t>
  </si>
  <si>
    <t>Exemple: cours de 5 jours (10 personnes)</t>
  </si>
  <si>
    <t>Exemple: communication facebook</t>
  </si>
  <si>
    <t>Exemple de projet de formateur indépendant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</si>
</sst>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hh]:mm\ &quot;h&quot;"/>
    <numFmt numFmtId="165" formatCode="&quot;fr.&quot;\ #,##0.00"/>
    <numFmt numFmtId="166" formatCode="#,##0.0"/>
    <numFmt numFmtId="167" formatCode="&quot;fr.&quot;\ #,##0"/>
    <numFmt numFmtId="168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6"/>
      <color indexed="8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/>
      <bottom/>
      <diagonal/>
    </border>
    <border>
      <left/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ck">
        <color theme="6" tint="-0.24994659260841701"/>
      </left>
      <right style="thin">
        <color theme="6" tint="-0.24994659260841701"/>
      </right>
      <top style="thick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ck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n">
        <color theme="6" tint="-0.24994659260841701"/>
      </bottom>
      <diagonal/>
    </border>
    <border>
      <left style="thick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ck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ck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ck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ck">
        <color theme="6" tint="-0.24994659260841701"/>
      </bottom>
      <diagonal/>
    </border>
    <border>
      <left style="thin">
        <color theme="6" tint="-0.24994659260841701"/>
      </left>
      <right style="thick">
        <color theme="6" tint="-0.24994659260841701"/>
      </right>
      <top style="thin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77111117893"/>
      </left>
      <right style="thin">
        <color theme="6" tint="-0.24994659260841701"/>
      </right>
      <top style="thick">
        <color theme="6" tint="-0.249977111117893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ck">
        <color theme="6" tint="-0.249977111117893"/>
      </top>
      <bottom style="thin">
        <color theme="6" tint="-0.24994659260841701"/>
      </bottom>
      <diagonal/>
    </border>
    <border>
      <left style="thin">
        <color theme="6" tint="-0.24994659260841701"/>
      </left>
      <right style="thick">
        <color theme="6" tint="-0.249977111117893"/>
      </right>
      <top style="thick">
        <color theme="6" tint="-0.249977111117893"/>
      </top>
      <bottom style="thin">
        <color theme="6" tint="-0.24994659260841701"/>
      </bottom>
      <diagonal/>
    </border>
    <border>
      <left style="thick">
        <color theme="6" tint="-0.249977111117893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ck">
        <color theme="6" tint="-0.249977111117893"/>
      </right>
      <top style="thin">
        <color theme="6" tint="-0.24994659260841701"/>
      </top>
      <bottom style="thin">
        <color theme="6" tint="-0.24994659260841701"/>
      </bottom>
      <diagonal/>
    </border>
    <border>
      <left style="thick">
        <color theme="6" tint="-0.249977111117893"/>
      </left>
      <right style="thin">
        <color theme="6" tint="-0.24994659260841701"/>
      </right>
      <top style="thin">
        <color theme="6" tint="-0.24994659260841701"/>
      </top>
      <bottom style="thick">
        <color theme="6" tint="-0.249977111117893"/>
      </bottom>
      <diagonal/>
    </border>
    <border>
      <left style="thin">
        <color theme="6" tint="-0.24994659260841701"/>
      </left>
      <right/>
      <top/>
      <bottom style="thick">
        <color theme="6" tint="-0.249977111117893"/>
      </bottom>
      <diagonal/>
    </border>
    <border>
      <left/>
      <right style="thin">
        <color theme="6" tint="-0.24994659260841701"/>
      </right>
      <top/>
      <bottom style="thick">
        <color theme="6" tint="-0.249977111117893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ck">
        <color theme="6" tint="-0.249977111117893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thick">
        <color theme="6" tint="-0.249977111117893"/>
      </bottom>
      <diagonal/>
    </border>
    <border>
      <left style="thin">
        <color theme="6" tint="-0.24994659260841701"/>
      </left>
      <right style="thick">
        <color theme="6" tint="-0.249977111117893"/>
      </right>
      <top style="thin">
        <color theme="6" tint="-0.24994659260841701"/>
      </top>
      <bottom style="thick">
        <color theme="6" tint="-0.249977111117893"/>
      </bottom>
      <diagonal/>
    </border>
    <border>
      <left style="thick">
        <color theme="6" tint="-0.24994659260841701"/>
      </left>
      <right style="thin">
        <color theme="6" tint="-0.24994659260841701"/>
      </right>
      <top/>
      <bottom style="thick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thick">
        <color theme="6" tint="-0.24994659260841701"/>
      </bottom>
      <diagonal/>
    </border>
    <border>
      <left style="thin">
        <color theme="6" tint="-0.24994659260841701"/>
      </left>
      <right style="thick">
        <color theme="6" tint="-0.24994659260841701"/>
      </right>
      <top/>
      <bottom style="thick">
        <color theme="6" tint="-0.24994659260841701"/>
      </bottom>
      <diagonal/>
    </border>
    <border>
      <left style="thick">
        <color theme="6" tint="-0.24994659260841701"/>
      </left>
      <right style="thin">
        <color theme="6" tint="-0.24994659260841701"/>
      </right>
      <top style="thick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ck">
        <color theme="6" tint="-0.24994659260841701"/>
      </top>
      <bottom/>
      <diagonal/>
    </border>
    <border>
      <left style="thin">
        <color theme="6" tint="-0.24994659260841701"/>
      </left>
      <right style="thick">
        <color theme="6" tint="-0.24994659260841701"/>
      </right>
      <top style="thick">
        <color theme="6" tint="-0.24994659260841701"/>
      </top>
      <bottom/>
      <diagonal/>
    </border>
    <border>
      <left style="thick">
        <color theme="6" tint="-0.24994659260841701"/>
      </left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 style="thick">
        <color theme="6" tint="-0.24994659260841701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0" xfId="0" applyFont="1" applyFill="1"/>
    <xf numFmtId="0" fontId="0" fillId="0" borderId="0" xfId="0" applyFont="1" applyAlignment="1">
      <alignment vertical="top" wrapText="1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167" fontId="0" fillId="0" borderId="1" xfId="0" applyNumberFormat="1" applyFill="1" applyBorder="1"/>
    <xf numFmtId="0" fontId="6" fillId="0" borderId="0" xfId="0" applyFont="1"/>
    <xf numFmtId="165" fontId="0" fillId="0" borderId="0" xfId="0" applyNumberFormat="1"/>
    <xf numFmtId="0" fontId="8" fillId="4" borderId="1" xfId="0" applyFont="1" applyFill="1" applyBorder="1" applyAlignment="1">
      <alignment horizontal="center" vertical="center" wrapText="1"/>
    </xf>
    <xf numFmtId="167" fontId="7" fillId="4" borderId="1" xfId="0" applyNumberFormat="1" applyFont="1" applyFill="1" applyBorder="1"/>
    <xf numFmtId="0" fontId="0" fillId="0" borderId="0" xfId="0" applyFont="1" applyProtection="1"/>
    <xf numFmtId="0" fontId="7" fillId="5" borderId="0" xfId="0" applyFont="1" applyFill="1" applyBorder="1"/>
    <xf numFmtId="167" fontId="7" fillId="5" borderId="0" xfId="0" applyNumberFormat="1" applyFont="1" applyFill="1" applyBorder="1"/>
    <xf numFmtId="167" fontId="0" fillId="3" borderId="1" xfId="0" applyNumberFormat="1" applyFill="1" applyBorder="1" applyProtection="1">
      <protection locked="0"/>
    </xf>
    <xf numFmtId="0" fontId="0" fillId="5" borderId="0" xfId="0" applyFill="1" applyBorder="1"/>
    <xf numFmtId="0" fontId="8" fillId="5" borderId="0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Protection="1"/>
    <xf numFmtId="0" fontId="9" fillId="0" borderId="3" xfId="0" applyFont="1" applyFill="1" applyBorder="1"/>
    <xf numFmtId="0" fontId="9" fillId="0" borderId="4" xfId="0" applyFont="1" applyFill="1" applyBorder="1" applyAlignment="1">
      <alignment wrapText="1"/>
    </xf>
    <xf numFmtId="0" fontId="9" fillId="0" borderId="5" xfId="0" applyFont="1" applyFill="1" applyBorder="1"/>
    <xf numFmtId="0" fontId="9" fillId="0" borderId="6" xfId="0" applyFont="1" applyFill="1" applyBorder="1" applyAlignment="1">
      <alignment wrapText="1"/>
    </xf>
    <xf numFmtId="0" fontId="0" fillId="0" borderId="2" xfId="0" applyFill="1" applyBorder="1" applyAlignment="1"/>
    <xf numFmtId="0" fontId="0" fillId="0" borderId="7" xfId="0" applyFill="1" applyBorder="1" applyAlignment="1"/>
    <xf numFmtId="0" fontId="0" fillId="3" borderId="1" xfId="0" applyFill="1" applyBorder="1" applyAlignment="1" applyProtection="1">
      <alignment wrapText="1"/>
      <protection locked="0"/>
    </xf>
    <xf numFmtId="165" fontId="0" fillId="3" borderId="1" xfId="0" applyNumberFormat="1" applyFill="1" applyBorder="1" applyProtection="1">
      <protection locked="0"/>
    </xf>
    <xf numFmtId="166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5" fillId="3" borderId="1" xfId="0" applyFont="1" applyFill="1" applyBorder="1" applyProtection="1">
      <protection locked="0"/>
    </xf>
    <xf numFmtId="9" fontId="5" fillId="3" borderId="1" xfId="0" applyNumberFormat="1" applyFont="1" applyFill="1" applyBorder="1" applyProtection="1">
      <protection locked="0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 applyProtection="1">
      <alignment wrapText="1"/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5" fontId="0" fillId="3" borderId="17" xfId="0" applyNumberFormat="1" applyFill="1" applyBorder="1" applyProtection="1">
      <protection locked="0"/>
    </xf>
    <xf numFmtId="166" fontId="0" fillId="3" borderId="17" xfId="0" applyNumberFormat="1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4" fillId="4" borderId="11" xfId="0" applyFont="1" applyFill="1" applyBorder="1" applyAlignment="1">
      <alignment horizontal="left" vertical="center" wrapText="1"/>
    </xf>
    <xf numFmtId="0" fontId="0" fillId="3" borderId="17" xfId="0" applyFill="1" applyBorder="1" applyAlignment="1" applyProtection="1">
      <alignment wrapText="1"/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vertical="top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3" borderId="22" xfId="0" applyFill="1" applyBorder="1" applyAlignment="1" applyProtection="1">
      <alignment wrapText="1"/>
      <protection locked="0"/>
    </xf>
    <xf numFmtId="0" fontId="0" fillId="3" borderId="23" xfId="0" applyFill="1" applyBorder="1" applyProtection="1">
      <protection locked="0"/>
    </xf>
    <xf numFmtId="0" fontId="0" fillId="3" borderId="24" xfId="0" applyFill="1" applyBorder="1" applyAlignment="1" applyProtection="1">
      <alignment wrapText="1"/>
      <protection locked="0"/>
    </xf>
    <xf numFmtId="0" fontId="9" fillId="0" borderId="25" xfId="0" applyFont="1" applyFill="1" applyBorder="1"/>
    <xf numFmtId="0" fontId="9" fillId="0" borderId="26" xfId="0" applyFont="1" applyFill="1" applyBorder="1" applyAlignment="1">
      <alignment wrapText="1"/>
    </xf>
    <xf numFmtId="165" fontId="0" fillId="3" borderId="27" xfId="0" applyNumberFormat="1" applyFill="1" applyBorder="1" applyProtection="1">
      <protection locked="0"/>
    </xf>
    <xf numFmtId="0" fontId="0" fillId="0" borderId="28" xfId="0" applyFill="1" applyBorder="1" applyAlignment="1"/>
    <xf numFmtId="166" fontId="0" fillId="3" borderId="27" xfId="0" applyNumberFormat="1" applyFill="1" applyBorder="1" applyProtection="1"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29" xfId="0" applyFill="1" applyBorder="1" applyProtection="1">
      <protection locked="0"/>
    </xf>
    <xf numFmtId="0" fontId="6" fillId="0" borderId="19" xfId="0" applyFont="1" applyBorder="1"/>
    <xf numFmtId="0" fontId="8" fillId="4" borderId="22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0" fillId="0" borderId="22" xfId="0" applyFill="1" applyBorder="1"/>
    <xf numFmtId="167" fontId="0" fillId="0" borderId="23" xfId="0" applyNumberFormat="1" applyFill="1" applyBorder="1"/>
    <xf numFmtId="0" fontId="8" fillId="4" borderId="24" xfId="0" applyFont="1" applyFill="1" applyBorder="1" applyAlignment="1">
      <alignment horizontal="right" vertical="center" wrapText="1"/>
    </xf>
    <xf numFmtId="167" fontId="7" fillId="4" borderId="27" xfId="0" applyNumberFormat="1" applyFont="1" applyFill="1" applyBorder="1"/>
    <xf numFmtId="167" fontId="7" fillId="4" borderId="29" xfId="0" applyNumberFormat="1" applyFont="1" applyFill="1" applyBorder="1"/>
    <xf numFmtId="0" fontId="5" fillId="0" borderId="22" xfId="0" applyFont="1" applyFill="1" applyBorder="1"/>
    <xf numFmtId="0" fontId="8" fillId="4" borderId="19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 applyProtection="1">
      <alignment horizontal="left"/>
    </xf>
    <xf numFmtId="167" fontId="7" fillId="4" borderId="23" xfId="0" applyNumberFormat="1" applyFont="1" applyFill="1" applyBorder="1"/>
    <xf numFmtId="167" fontId="5" fillId="0" borderId="23" xfId="0" applyNumberFormat="1" applyFont="1" applyFill="1" applyBorder="1" applyProtection="1"/>
    <xf numFmtId="0" fontId="8" fillId="4" borderId="24" xfId="0" applyFont="1" applyFill="1" applyBorder="1" applyAlignment="1">
      <alignment horizontal="left" vertical="center" wrapText="1"/>
    </xf>
    <xf numFmtId="0" fontId="0" fillId="0" borderId="0" xfId="0" applyBorder="1" applyProtection="1"/>
    <xf numFmtId="0" fontId="8" fillId="4" borderId="30" xfId="0" applyFont="1" applyFill="1" applyBorder="1" applyAlignment="1" applyProtection="1">
      <alignment horizontal="right" vertical="center" wrapText="1"/>
    </xf>
    <xf numFmtId="164" fontId="7" fillId="4" borderId="31" xfId="0" applyNumberFormat="1" applyFont="1" applyFill="1" applyBorder="1" applyProtection="1"/>
    <xf numFmtId="9" fontId="7" fillId="4" borderId="32" xfId="0" applyNumberFormat="1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8" fillId="4" borderId="35" xfId="0" applyFont="1" applyFill="1" applyBorder="1" applyAlignment="1" applyProtection="1">
      <alignment horizontal="center" vertical="center" wrapText="1"/>
    </xf>
    <xf numFmtId="0" fontId="0" fillId="0" borderId="36" xfId="0" applyFill="1" applyBorder="1" applyProtection="1"/>
    <xf numFmtId="164" fontId="0" fillId="3" borderId="7" xfId="0" applyNumberFormat="1" applyFill="1" applyBorder="1" applyAlignment="1" applyProtection="1">
      <alignment horizontal="center"/>
      <protection locked="0"/>
    </xf>
    <xf numFmtId="164" fontId="0" fillId="0" borderId="7" xfId="0" applyNumberFormat="1" applyFill="1" applyBorder="1" applyAlignment="1" applyProtection="1">
      <alignment horizontal="center"/>
    </xf>
    <xf numFmtId="9" fontId="0" fillId="0" borderId="37" xfId="0" applyNumberFormat="1" applyFill="1" applyBorder="1" applyAlignment="1" applyProtection="1">
      <alignment horizontal="center"/>
    </xf>
    <xf numFmtId="0" fontId="0" fillId="6" borderId="7" xfId="0" applyFill="1" applyBorder="1" applyProtection="1"/>
    <xf numFmtId="0" fontId="0" fillId="0" borderId="36" xfId="0" applyBorder="1" applyAlignment="1" applyProtection="1">
      <alignment horizontal="left" indent="9"/>
    </xf>
    <xf numFmtId="0" fontId="0" fillId="0" borderId="36" xfId="0" applyBorder="1" applyProtection="1"/>
    <xf numFmtId="0" fontId="0" fillId="0" borderId="30" xfId="0" applyBorder="1" applyProtection="1"/>
    <xf numFmtId="164" fontId="0" fillId="3" borderId="31" xfId="0" applyNumberFormat="1" applyFill="1" applyBorder="1" applyAlignment="1" applyProtection="1">
      <alignment horizontal="center"/>
      <protection locked="0"/>
    </xf>
    <xf numFmtId="164" fontId="0" fillId="0" borderId="31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3" borderId="8" xfId="0" applyFont="1" applyFill="1" applyBorder="1" applyAlignment="1" applyProtection="1">
      <alignment horizontal="left"/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0" fontId="5" fillId="3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0" fillId="0" borderId="0" xfId="0" applyAlignment="1" applyProtection="1">
      <alignment horizontal="left" vertical="top" wrapText="1"/>
    </xf>
    <xf numFmtId="0" fontId="0" fillId="0" borderId="0" xfId="0" applyProtection="1">
      <protection locked="0"/>
    </xf>
    <xf numFmtId="168" fontId="0" fillId="0" borderId="0" xfId="0" applyNumberFormat="1" applyProtection="1">
      <protection locked="0"/>
    </xf>
  </cellXfs>
  <cellStyles count="1">
    <cellStyle name="Normal" xfId="0" builtinId="0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="90" zoomScaleNormal="90" workbookViewId="0">
      <selection activeCell="B4" sqref="B4:H4"/>
    </sheetView>
  </sheetViews>
  <sheetFormatPr baseColWidth="10" defaultRowHeight="15" x14ac:dyDescent="0.25"/>
  <cols>
    <col min="1" max="1" width="40.7109375" customWidth="1"/>
    <col min="2" max="2" width="16.140625" customWidth="1"/>
    <col min="3" max="3" width="40.7109375" customWidth="1"/>
    <col min="5" max="5" width="18.140625" customWidth="1"/>
    <col min="7" max="7" width="15.42578125" customWidth="1"/>
    <col min="8" max="8" width="12.5703125" customWidth="1"/>
  </cols>
  <sheetData>
    <row r="1" spans="1:12" ht="18.75" x14ac:dyDescent="0.3">
      <c r="A1" s="93" t="s">
        <v>69</v>
      </c>
      <c r="B1" s="93"/>
      <c r="C1" s="93"/>
      <c r="D1" s="93"/>
      <c r="E1" s="93"/>
      <c r="F1" s="93"/>
      <c r="G1" s="93"/>
      <c r="H1" s="93"/>
    </row>
    <row r="3" spans="1:12" ht="146.25" customHeight="1" x14ac:dyDescent="0.25">
      <c r="A3" s="97" t="s">
        <v>72</v>
      </c>
      <c r="B3" s="97"/>
      <c r="C3" s="97"/>
      <c r="D3" s="97"/>
      <c r="E3" s="97"/>
      <c r="F3" s="97"/>
      <c r="G3" s="97"/>
      <c r="H3" s="97"/>
      <c r="I3" s="2"/>
      <c r="J3" s="2"/>
      <c r="K3" s="2"/>
      <c r="L3" s="2"/>
    </row>
    <row r="4" spans="1:12" ht="15.75" x14ac:dyDescent="0.25">
      <c r="A4" s="6" t="s">
        <v>70</v>
      </c>
      <c r="B4" s="94" t="s">
        <v>103</v>
      </c>
      <c r="C4" s="95"/>
      <c r="D4" s="95"/>
      <c r="E4" s="95"/>
      <c r="F4" s="95"/>
      <c r="G4" s="95"/>
      <c r="H4" s="96"/>
    </row>
    <row r="5" spans="1:12" ht="15.75" x14ac:dyDescent="0.25">
      <c r="A5" s="4"/>
      <c r="B5" s="92"/>
      <c r="C5" s="92"/>
      <c r="D5" s="92"/>
      <c r="E5" s="92"/>
      <c r="F5" s="92"/>
      <c r="G5" s="92"/>
    </row>
    <row r="6" spans="1:12" ht="15.75" x14ac:dyDescent="0.25">
      <c r="A6" s="4" t="s">
        <v>8</v>
      </c>
      <c r="B6" s="27" t="s">
        <v>96</v>
      </c>
      <c r="C6" s="4"/>
      <c r="D6" s="4"/>
      <c r="E6" s="4"/>
      <c r="F6" s="4"/>
      <c r="G6" s="4"/>
    </row>
    <row r="7" spans="1:12" ht="15.75" x14ac:dyDescent="0.25">
      <c r="A7" s="4" t="s">
        <v>17</v>
      </c>
      <c r="B7" s="28">
        <v>0.05</v>
      </c>
      <c r="C7" s="4"/>
      <c r="D7" s="4"/>
      <c r="E7" s="4"/>
      <c r="F7" s="4"/>
      <c r="G7" s="4"/>
    </row>
    <row r="8" spans="1:12" ht="15.75" x14ac:dyDescent="0.25">
      <c r="A8" s="4" t="s">
        <v>18</v>
      </c>
      <c r="B8" s="28">
        <v>0.18</v>
      </c>
      <c r="C8" s="4"/>
      <c r="D8" s="4"/>
      <c r="E8" s="4"/>
      <c r="F8" s="4"/>
      <c r="G8" s="4"/>
    </row>
    <row r="9" spans="1:12" ht="15.75" x14ac:dyDescent="0.25">
      <c r="A9" s="4" t="s">
        <v>19</v>
      </c>
      <c r="B9" s="28">
        <v>0.15</v>
      </c>
      <c r="C9" s="4"/>
      <c r="D9" s="4"/>
      <c r="E9" s="4"/>
      <c r="F9" s="4"/>
      <c r="G9" s="4"/>
    </row>
    <row r="11" spans="1:12" ht="16.5" thickBot="1" x14ac:dyDescent="0.3">
      <c r="A11" s="6" t="s">
        <v>15</v>
      </c>
    </row>
    <row r="12" spans="1:12" ht="45.75" thickTop="1" x14ac:dyDescent="0.25">
      <c r="A12" s="38" t="s">
        <v>9</v>
      </c>
      <c r="B12" s="29" t="s">
        <v>73</v>
      </c>
      <c r="C12" s="29" t="s">
        <v>12</v>
      </c>
      <c r="D12" s="29" t="s">
        <v>74</v>
      </c>
      <c r="E12" s="29" t="s">
        <v>13</v>
      </c>
      <c r="F12" s="29" t="s">
        <v>11</v>
      </c>
      <c r="G12" s="29" t="s">
        <v>20</v>
      </c>
      <c r="H12" s="30" t="s">
        <v>14</v>
      </c>
    </row>
    <row r="13" spans="1:12" x14ac:dyDescent="0.25">
      <c r="A13" s="31" t="s">
        <v>90</v>
      </c>
      <c r="B13" s="24">
        <v>1200</v>
      </c>
      <c r="C13" s="23" t="s">
        <v>87</v>
      </c>
      <c r="D13" s="24">
        <v>50</v>
      </c>
      <c r="E13" s="3">
        <v>0.33333333333333331</v>
      </c>
      <c r="F13" s="25">
        <v>4</v>
      </c>
      <c r="G13" s="26" t="s">
        <v>6</v>
      </c>
      <c r="H13" s="32">
        <v>11</v>
      </c>
    </row>
    <row r="14" spans="1:12" x14ac:dyDescent="0.25">
      <c r="A14" s="31" t="s">
        <v>101</v>
      </c>
      <c r="B14" s="24">
        <v>8000</v>
      </c>
      <c r="C14" s="23" t="s">
        <v>88</v>
      </c>
      <c r="D14" s="24">
        <v>1200</v>
      </c>
      <c r="E14" s="3">
        <v>1.6666666666666667</v>
      </c>
      <c r="F14" s="25">
        <v>10</v>
      </c>
      <c r="G14" s="26" t="s">
        <v>7</v>
      </c>
      <c r="H14" s="32">
        <v>11</v>
      </c>
    </row>
    <row r="15" spans="1:12" x14ac:dyDescent="0.25">
      <c r="A15" s="31" t="s">
        <v>91</v>
      </c>
      <c r="B15" s="24">
        <v>800</v>
      </c>
      <c r="C15" s="23"/>
      <c r="D15" s="24"/>
      <c r="E15" s="3">
        <v>0.25</v>
      </c>
      <c r="F15" s="25">
        <v>5</v>
      </c>
      <c r="G15" s="26" t="s">
        <v>7</v>
      </c>
      <c r="H15" s="32">
        <v>11</v>
      </c>
    </row>
    <row r="16" spans="1:12" x14ac:dyDescent="0.25">
      <c r="A16" s="31" t="s">
        <v>92</v>
      </c>
      <c r="B16" s="24">
        <v>600</v>
      </c>
      <c r="C16" s="23" t="s">
        <v>89</v>
      </c>
      <c r="D16" s="24">
        <v>50</v>
      </c>
      <c r="E16" s="3">
        <v>0.16666666666666666</v>
      </c>
      <c r="F16" s="25">
        <v>3</v>
      </c>
      <c r="G16" s="26" t="s">
        <v>7</v>
      </c>
      <c r="H16" s="32">
        <v>11</v>
      </c>
    </row>
    <row r="17" spans="1:8" x14ac:dyDescent="0.25">
      <c r="A17" s="31"/>
      <c r="B17" s="24"/>
      <c r="C17" s="23"/>
      <c r="D17" s="24"/>
      <c r="E17" s="3"/>
      <c r="F17" s="25"/>
      <c r="G17" s="26"/>
      <c r="H17" s="32">
        <v>11</v>
      </c>
    </row>
    <row r="18" spans="1:8" x14ac:dyDescent="0.25">
      <c r="A18" s="31"/>
      <c r="B18" s="24"/>
      <c r="C18" s="23"/>
      <c r="D18" s="24"/>
      <c r="E18" s="3"/>
      <c r="F18" s="25"/>
      <c r="G18" s="26"/>
      <c r="H18" s="32">
        <v>11</v>
      </c>
    </row>
    <row r="19" spans="1:8" x14ac:dyDescent="0.25">
      <c r="A19" s="31"/>
      <c r="B19" s="24"/>
      <c r="C19" s="23"/>
      <c r="D19" s="24"/>
      <c r="E19" s="3"/>
      <c r="F19" s="25"/>
      <c r="G19" s="26"/>
      <c r="H19" s="32">
        <v>11</v>
      </c>
    </row>
    <row r="20" spans="1:8" x14ac:dyDescent="0.25">
      <c r="A20" s="31"/>
      <c r="B20" s="24"/>
      <c r="C20" s="23"/>
      <c r="D20" s="24"/>
      <c r="E20" s="3"/>
      <c r="F20" s="25"/>
      <c r="G20" s="26"/>
      <c r="H20" s="32">
        <v>11</v>
      </c>
    </row>
    <row r="21" spans="1:8" x14ac:dyDescent="0.25">
      <c r="A21" s="31"/>
      <c r="B21" s="24"/>
      <c r="C21" s="23"/>
      <c r="D21" s="24"/>
      <c r="E21" s="3"/>
      <c r="F21" s="25"/>
      <c r="G21" s="26"/>
      <c r="H21" s="32">
        <v>11</v>
      </c>
    </row>
    <row r="22" spans="1:8" x14ac:dyDescent="0.25">
      <c r="A22" s="31"/>
      <c r="B22" s="24"/>
      <c r="C22" s="23"/>
      <c r="D22" s="24"/>
      <c r="E22" s="3"/>
      <c r="F22" s="25"/>
      <c r="G22" s="26"/>
      <c r="H22" s="32">
        <v>11</v>
      </c>
    </row>
    <row r="23" spans="1:8" x14ac:dyDescent="0.25">
      <c r="A23" s="31"/>
      <c r="B23" s="24"/>
      <c r="C23" s="23"/>
      <c r="D23" s="24"/>
      <c r="E23" s="3"/>
      <c r="F23" s="25"/>
      <c r="G23" s="26"/>
      <c r="H23" s="32">
        <v>11</v>
      </c>
    </row>
    <row r="24" spans="1:8" x14ac:dyDescent="0.25">
      <c r="A24" s="31"/>
      <c r="B24" s="24"/>
      <c r="C24" s="23"/>
      <c r="D24" s="24"/>
      <c r="E24" s="3"/>
      <c r="F24" s="25"/>
      <c r="G24" s="26"/>
      <c r="H24" s="32">
        <v>11</v>
      </c>
    </row>
    <row r="25" spans="1:8" x14ac:dyDescent="0.25">
      <c r="A25" s="31"/>
      <c r="B25" s="24"/>
      <c r="C25" s="23"/>
      <c r="D25" s="24"/>
      <c r="E25" s="3"/>
      <c r="F25" s="25"/>
      <c r="G25" s="26"/>
      <c r="H25" s="32">
        <v>11</v>
      </c>
    </row>
    <row r="26" spans="1:8" x14ac:dyDescent="0.25">
      <c r="A26" s="31"/>
      <c r="B26" s="24"/>
      <c r="C26" s="23"/>
      <c r="D26" s="24"/>
      <c r="E26" s="3"/>
      <c r="F26" s="25"/>
      <c r="G26" s="26"/>
      <c r="H26" s="32">
        <v>11</v>
      </c>
    </row>
    <row r="27" spans="1:8" ht="15.75" thickBot="1" x14ac:dyDescent="0.3">
      <c r="A27" s="33"/>
      <c r="B27" s="34"/>
      <c r="C27" s="39"/>
      <c r="D27" s="34"/>
      <c r="E27" s="40"/>
      <c r="F27" s="35"/>
      <c r="G27" s="36"/>
      <c r="H27" s="37">
        <v>11</v>
      </c>
    </row>
    <row r="28" spans="1:8" ht="15.75" thickTop="1" x14ac:dyDescent="0.25"/>
    <row r="29" spans="1:8" ht="16.5" thickBot="1" x14ac:dyDescent="0.3">
      <c r="A29" s="6" t="s">
        <v>80</v>
      </c>
    </row>
    <row r="30" spans="1:8" ht="30.75" thickTop="1" x14ac:dyDescent="0.25">
      <c r="A30" s="43" t="s">
        <v>21</v>
      </c>
      <c r="B30" s="44"/>
      <c r="C30" s="44"/>
      <c r="D30" s="44" t="s">
        <v>10</v>
      </c>
      <c r="E30" s="44"/>
      <c r="F30" s="44" t="s">
        <v>16</v>
      </c>
      <c r="G30" s="44" t="s">
        <v>20</v>
      </c>
      <c r="H30" s="45" t="s">
        <v>14</v>
      </c>
    </row>
    <row r="31" spans="1:8" x14ac:dyDescent="0.25">
      <c r="A31" s="46" t="s">
        <v>93</v>
      </c>
      <c r="B31" s="17"/>
      <c r="C31" s="18"/>
      <c r="D31" s="24">
        <v>3550</v>
      </c>
      <c r="E31" s="21"/>
      <c r="F31" s="25">
        <v>1</v>
      </c>
      <c r="G31" s="26" t="s">
        <v>7</v>
      </c>
      <c r="H31" s="47">
        <v>12</v>
      </c>
    </row>
    <row r="32" spans="1:8" x14ac:dyDescent="0.25">
      <c r="A32" s="46" t="s">
        <v>94</v>
      </c>
      <c r="B32" s="19"/>
      <c r="C32" s="20"/>
      <c r="D32" s="24">
        <v>350</v>
      </c>
      <c r="E32" s="22"/>
      <c r="F32" s="25">
        <v>1</v>
      </c>
      <c r="G32" s="26" t="s">
        <v>6</v>
      </c>
      <c r="H32" s="47">
        <v>12</v>
      </c>
    </row>
    <row r="33" spans="1:8" x14ac:dyDescent="0.25">
      <c r="A33" s="46" t="s">
        <v>95</v>
      </c>
      <c r="B33" s="19"/>
      <c r="C33" s="20"/>
      <c r="D33" s="24">
        <v>2000</v>
      </c>
      <c r="E33" s="22"/>
      <c r="F33" s="25">
        <v>1</v>
      </c>
      <c r="G33" s="26" t="s">
        <v>7</v>
      </c>
      <c r="H33" s="47">
        <v>12</v>
      </c>
    </row>
    <row r="34" spans="1:8" x14ac:dyDescent="0.25">
      <c r="A34" s="46" t="s">
        <v>102</v>
      </c>
      <c r="B34" s="19"/>
      <c r="C34" s="20"/>
      <c r="D34" s="24">
        <v>10</v>
      </c>
      <c r="E34" s="22"/>
      <c r="F34" s="25">
        <v>2</v>
      </c>
      <c r="G34" s="26" t="s">
        <v>5</v>
      </c>
      <c r="H34" s="47">
        <v>12</v>
      </c>
    </row>
    <row r="35" spans="1:8" x14ac:dyDescent="0.25">
      <c r="A35" s="46"/>
      <c r="B35" s="19"/>
      <c r="C35" s="20"/>
      <c r="D35" s="24"/>
      <c r="E35" s="22"/>
      <c r="F35" s="25"/>
      <c r="G35" s="26"/>
      <c r="H35" s="47">
        <v>12</v>
      </c>
    </row>
    <row r="36" spans="1:8" x14ac:dyDescent="0.25">
      <c r="A36" s="46"/>
      <c r="B36" s="19"/>
      <c r="C36" s="20"/>
      <c r="D36" s="24"/>
      <c r="E36" s="22"/>
      <c r="F36" s="25"/>
      <c r="G36" s="26"/>
      <c r="H36" s="47">
        <v>12</v>
      </c>
    </row>
    <row r="37" spans="1:8" x14ac:dyDescent="0.25">
      <c r="A37" s="46"/>
      <c r="B37" s="19"/>
      <c r="C37" s="20"/>
      <c r="D37" s="24"/>
      <c r="E37" s="22"/>
      <c r="F37" s="25"/>
      <c r="G37" s="26"/>
      <c r="H37" s="47">
        <v>12</v>
      </c>
    </row>
    <row r="38" spans="1:8" x14ac:dyDescent="0.25">
      <c r="A38" s="46"/>
      <c r="B38" s="19"/>
      <c r="C38" s="20"/>
      <c r="D38" s="24"/>
      <c r="E38" s="22"/>
      <c r="F38" s="25"/>
      <c r="G38" s="26"/>
      <c r="H38" s="47">
        <v>12</v>
      </c>
    </row>
    <row r="39" spans="1:8" x14ac:dyDescent="0.25">
      <c r="A39" s="46"/>
      <c r="B39" s="19"/>
      <c r="C39" s="20"/>
      <c r="D39" s="24"/>
      <c r="E39" s="22"/>
      <c r="F39" s="25"/>
      <c r="G39" s="26"/>
      <c r="H39" s="47">
        <v>12</v>
      </c>
    </row>
    <row r="40" spans="1:8" ht="15.75" thickBot="1" x14ac:dyDescent="0.3">
      <c r="A40" s="48"/>
      <c r="B40" s="49"/>
      <c r="C40" s="50"/>
      <c r="D40" s="51"/>
      <c r="E40" s="52"/>
      <c r="F40" s="53"/>
      <c r="G40" s="54"/>
      <c r="H40" s="55">
        <v>12</v>
      </c>
    </row>
    <row r="41" spans="1:8" ht="15.75" thickTop="1" x14ac:dyDescent="0.25"/>
  </sheetData>
  <sheetProtection sheet="1" objects="1" scenarios="1" selectLockedCells="1"/>
  <mergeCells count="4">
    <mergeCell ref="B5:G5"/>
    <mergeCell ref="A1:H1"/>
    <mergeCell ref="B4:H4"/>
    <mergeCell ref="A3:H3"/>
  </mergeCells>
  <dataValidations count="3">
    <dataValidation type="decimal" operator="greaterThan" showInputMessage="1" showErrorMessage="1" sqref="B7:B9">
      <formula1>0</formula1>
    </dataValidation>
    <dataValidation type="decimal" operator="greaterThanOrEqual" allowBlank="1" showInputMessage="1" showErrorMessage="1" sqref="D31:D40 D13:D27 F13:F27 B13:B27 F31:F40">
      <formula1>0</formula1>
    </dataValidation>
    <dataValidation type="whole" allowBlank="1" showInputMessage="1" showErrorMessage="1" sqref="H31:H40 H13:H27">
      <formula1>1</formula1>
      <formula2>12</formula2>
    </dataValidation>
  </dataValidations>
  <pageMargins left="0.51181102362204722" right="0.51181102362204722" top="0.74803149606299213" bottom="0.74803149606299213" header="0.31496062992125984" footer="0.31496062992125984"/>
  <pageSetup paperSize="9" scale="81" fitToHeight="0" orientation="landscape" horizontalDpi="4294967295" verticalDpi="4294967295" r:id="rId1"/>
  <headerFooter>
    <oddHeader>&amp;L&amp;G&amp;CProjections&amp;REvaluation préliminaire de la
 viabilité financière (indépendant)</oddHeader>
  </headerFooter>
  <rowBreaks count="1" manualBreakCount="1">
    <brk id="27" max="16383" man="1"/>
  </rowBreak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Tables!$A$12:$A$14</xm:f>
          </x14:formula1>
          <xm:sqref>G13:G27 G31:G40</xm:sqref>
        </x14:dataValidation>
        <x14:dataValidation type="list" showInputMessage="1" showErrorMessage="1">
          <x14:formula1>
            <xm:f>Tables!$A$2:$A$5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9"/>
  <sheetViews>
    <sheetView zoomScale="90" zoomScaleNormal="90" workbookViewId="0">
      <selection activeCell="E1" sqref="E1"/>
    </sheetView>
  </sheetViews>
  <sheetFormatPr baseColWidth="10" defaultRowHeight="15" x14ac:dyDescent="0.25"/>
  <cols>
    <col min="1" max="1" width="40.7109375" customWidth="1"/>
    <col min="2" max="4" width="15.7109375" customWidth="1"/>
    <col min="5" max="5" width="12.42578125" bestFit="1" customWidth="1"/>
  </cols>
  <sheetData>
    <row r="1" spans="1:5" ht="16.5" thickTop="1" x14ac:dyDescent="0.25">
      <c r="A1" s="56" t="s">
        <v>75</v>
      </c>
      <c r="B1" s="98" t="s">
        <v>76</v>
      </c>
      <c r="C1" s="98"/>
      <c r="D1" s="99"/>
      <c r="E1" s="102"/>
    </row>
    <row r="2" spans="1:5" ht="15.75" x14ac:dyDescent="0.25">
      <c r="A2" s="57" t="s">
        <v>9</v>
      </c>
      <c r="B2" s="8" t="s">
        <v>22</v>
      </c>
      <c r="C2" s="8" t="s">
        <v>23</v>
      </c>
      <c r="D2" s="58" t="s">
        <v>24</v>
      </c>
    </row>
    <row r="3" spans="1:5" x14ac:dyDescent="0.25">
      <c r="A3" s="59" t="str">
        <f xml:space="preserve"> IF('Produits et services'!A13="","",'Produits et services'!A13)</f>
        <v>Exemple: journée de formation</v>
      </c>
      <c r="B3" s="5">
        <f>D3/12</f>
        <v>4400</v>
      </c>
      <c r="C3" s="5">
        <f>D3/4</f>
        <v>13200</v>
      </c>
      <c r="D3" s="60">
        <f>IF('Produits et services'!A13="",0,IF('Produits et services'!G13="An",1*'Produits et services'!F13*'Produits et services'!B13,IF('Produits et services'!G13="Mois",12,52)*'Produits et services'!F13*'Produits et services'!B13*('Produits et services'!H13/12)))</f>
        <v>52800</v>
      </c>
    </row>
    <row r="4" spans="1:5" x14ac:dyDescent="0.25">
      <c r="A4" s="59" t="str">
        <f xml:space="preserve"> IF('Produits et services'!A14="","",'Produits et services'!A14)</f>
        <v>Exemple: cours de 5 jours (10 personnes)</v>
      </c>
      <c r="B4" s="5">
        <f>D4/12</f>
        <v>6666.666666666667</v>
      </c>
      <c r="C4" s="5">
        <f>D4/4</f>
        <v>20000</v>
      </c>
      <c r="D4" s="60">
        <f>IF('Produits et services'!A14="",0,IF('Produits et services'!G14="An",1*'Produits et services'!F14*'Produits et services'!B14,IF('Produits et services'!G14="Mois",12,52)*'Produits et services'!F14*'Produits et services'!B14*('Produits et services'!H14/12)))</f>
        <v>80000</v>
      </c>
    </row>
    <row r="5" spans="1:5" x14ac:dyDescent="0.25">
      <c r="A5" s="59" t="str">
        <f xml:space="preserve"> IF('Produits et services'!A15="","",'Produits et services'!A15)</f>
        <v>Exemple: animation d'AG</v>
      </c>
      <c r="B5" s="5">
        <f t="shared" ref="B5:B17" si="0">D5/12</f>
        <v>333.33333333333331</v>
      </c>
      <c r="C5" s="5">
        <f t="shared" ref="C5:C17" si="1">D5/4</f>
        <v>1000</v>
      </c>
      <c r="D5" s="60">
        <f>IF('Produits et services'!A15="",0,IF('Produits et services'!G15="An",1*'Produits et services'!F15*'Produits et services'!B15,IF('Produits et services'!G15="Mois",12,52)*'Produits et services'!F15*'Produits et services'!B15*('Produits et services'!H15/12)))</f>
        <v>4000</v>
      </c>
    </row>
    <row r="6" spans="1:5" x14ac:dyDescent="0.25">
      <c r="A6" s="59" t="str">
        <f xml:space="preserve"> IF('Produits et services'!A16="","",'Produits et services'!A16)</f>
        <v>Exemple: World café</v>
      </c>
      <c r="B6" s="5">
        <f t="shared" si="0"/>
        <v>150</v>
      </c>
      <c r="C6" s="5">
        <f t="shared" si="1"/>
        <v>450</v>
      </c>
      <c r="D6" s="60">
        <f>IF('Produits et services'!A16="",0,IF('Produits et services'!G16="An",1*'Produits et services'!F16*'Produits et services'!B16,IF('Produits et services'!G16="Mois",12,52)*'Produits et services'!F16*'Produits et services'!B16*('Produits et services'!H16/12)))</f>
        <v>1800</v>
      </c>
    </row>
    <row r="7" spans="1:5" x14ac:dyDescent="0.25">
      <c r="A7" s="59" t="str">
        <f xml:space="preserve"> IF('Produits et services'!A17="","",'Produits et services'!A17)</f>
        <v/>
      </c>
      <c r="B7" s="5">
        <f t="shared" si="0"/>
        <v>0</v>
      </c>
      <c r="C7" s="5">
        <f t="shared" si="1"/>
        <v>0</v>
      </c>
      <c r="D7" s="60">
        <f>IF('Produits et services'!A17="",0,IF('Produits et services'!G17="An",1*'Produits et services'!F17*'Produits et services'!B17,IF('Produits et services'!G17="Mois",12,52)*'Produits et services'!F17*'Produits et services'!B17*('Produits et services'!H17/12)))</f>
        <v>0</v>
      </c>
    </row>
    <row r="8" spans="1:5" x14ac:dyDescent="0.25">
      <c r="A8" s="59" t="str">
        <f xml:space="preserve"> IF('Produits et services'!A18="","",'Produits et services'!A18)</f>
        <v/>
      </c>
      <c r="B8" s="5">
        <f t="shared" si="0"/>
        <v>0</v>
      </c>
      <c r="C8" s="5">
        <f t="shared" si="1"/>
        <v>0</v>
      </c>
      <c r="D8" s="60">
        <f>IF('Produits et services'!A18="",0,IF('Produits et services'!G18="An",1*'Produits et services'!F18*'Produits et services'!B18,IF('Produits et services'!G18="Mois",12,52)*'Produits et services'!F18*'Produits et services'!B18*('Produits et services'!H18/12)))</f>
        <v>0</v>
      </c>
    </row>
    <row r="9" spans="1:5" x14ac:dyDescent="0.25">
      <c r="A9" s="59" t="str">
        <f xml:space="preserve"> IF('Produits et services'!A19="","",'Produits et services'!A19)</f>
        <v/>
      </c>
      <c r="B9" s="5">
        <f t="shared" si="0"/>
        <v>0</v>
      </c>
      <c r="C9" s="5">
        <f t="shared" si="1"/>
        <v>0</v>
      </c>
      <c r="D9" s="60">
        <f>IF('Produits et services'!A19="",0,IF('Produits et services'!G19="An",1*'Produits et services'!F19*'Produits et services'!B19,IF('Produits et services'!G19="Mois",12,52)*'Produits et services'!F19*'Produits et services'!B19*('Produits et services'!H19/12)))</f>
        <v>0</v>
      </c>
    </row>
    <row r="10" spans="1:5" x14ac:dyDescent="0.25">
      <c r="A10" s="59" t="str">
        <f xml:space="preserve"> IF('Produits et services'!A20="","",'Produits et services'!A20)</f>
        <v/>
      </c>
      <c r="B10" s="5">
        <f t="shared" si="0"/>
        <v>0</v>
      </c>
      <c r="C10" s="5">
        <f t="shared" si="1"/>
        <v>0</v>
      </c>
      <c r="D10" s="60">
        <f>IF('Produits et services'!A20="",0,IF('Produits et services'!G20="An",1*'Produits et services'!F20*'Produits et services'!B20,IF('Produits et services'!G20="Mois",12,52)*'Produits et services'!F20*'Produits et services'!B20*('Produits et services'!H20/12)))</f>
        <v>0</v>
      </c>
    </row>
    <row r="11" spans="1:5" x14ac:dyDescent="0.25">
      <c r="A11" s="59" t="str">
        <f xml:space="preserve"> IF('Produits et services'!A21="","",'Produits et services'!A21)</f>
        <v/>
      </c>
      <c r="B11" s="5">
        <f t="shared" si="0"/>
        <v>0</v>
      </c>
      <c r="C11" s="5">
        <f t="shared" si="1"/>
        <v>0</v>
      </c>
      <c r="D11" s="60">
        <f>IF('Produits et services'!A21="",0,IF('Produits et services'!G21="An",1*'Produits et services'!F21*'Produits et services'!B21,IF('Produits et services'!G21="Mois",12,52)*'Produits et services'!F21*'Produits et services'!B21*('Produits et services'!H21/12)))</f>
        <v>0</v>
      </c>
    </row>
    <row r="12" spans="1:5" x14ac:dyDescent="0.25">
      <c r="A12" s="59" t="str">
        <f xml:space="preserve"> IF('Produits et services'!A22="","",'Produits et services'!A22)</f>
        <v/>
      </c>
      <c r="B12" s="5">
        <f t="shared" si="0"/>
        <v>0</v>
      </c>
      <c r="C12" s="5">
        <f t="shared" si="1"/>
        <v>0</v>
      </c>
      <c r="D12" s="60">
        <f>IF('Produits et services'!A22="",0,IF('Produits et services'!G22="An",1*'Produits et services'!F22*'Produits et services'!B22,IF('Produits et services'!G22="Mois",12,52)*'Produits et services'!F22*'Produits et services'!B22*('Produits et services'!H22/12)))</f>
        <v>0</v>
      </c>
    </row>
    <row r="13" spans="1:5" x14ac:dyDescent="0.25">
      <c r="A13" s="59" t="str">
        <f xml:space="preserve"> IF('Produits et services'!A23="","",'Produits et services'!A23)</f>
        <v/>
      </c>
      <c r="B13" s="5">
        <f t="shared" si="0"/>
        <v>0</v>
      </c>
      <c r="C13" s="5">
        <f t="shared" si="1"/>
        <v>0</v>
      </c>
      <c r="D13" s="60">
        <f>IF('Produits et services'!A23="",0,IF('Produits et services'!G23="An",1*'Produits et services'!F23*'Produits et services'!B23,IF('Produits et services'!G23="Mois",12,52)*'Produits et services'!F23*'Produits et services'!B23*('Produits et services'!H23/12)))</f>
        <v>0</v>
      </c>
    </row>
    <row r="14" spans="1:5" x14ac:dyDescent="0.25">
      <c r="A14" s="59" t="str">
        <f xml:space="preserve"> IF('Produits et services'!A24="","",'Produits et services'!A24)</f>
        <v/>
      </c>
      <c r="B14" s="5">
        <f t="shared" si="0"/>
        <v>0</v>
      </c>
      <c r="C14" s="5">
        <f t="shared" si="1"/>
        <v>0</v>
      </c>
      <c r="D14" s="60">
        <f>IF('Produits et services'!A24="",0,IF('Produits et services'!G24="An",1*'Produits et services'!F24*'Produits et services'!B24,IF('Produits et services'!G24="Mois",12,52)*'Produits et services'!F24*'Produits et services'!B24*('Produits et services'!H24/12)))</f>
        <v>0</v>
      </c>
    </row>
    <row r="15" spans="1:5" x14ac:dyDescent="0.25">
      <c r="A15" s="59" t="str">
        <f xml:space="preserve"> IF('Produits et services'!A25="","",'Produits et services'!A25)</f>
        <v/>
      </c>
      <c r="B15" s="5">
        <f t="shared" si="0"/>
        <v>0</v>
      </c>
      <c r="C15" s="5">
        <f t="shared" si="1"/>
        <v>0</v>
      </c>
      <c r="D15" s="60">
        <f>IF('Produits et services'!A25="",0,IF('Produits et services'!G25="An",1*'Produits et services'!F25*'Produits et services'!B25,IF('Produits et services'!G25="Mois",12,52)*'Produits et services'!F25*'Produits et services'!B25*('Produits et services'!H25/12)))</f>
        <v>0</v>
      </c>
    </row>
    <row r="16" spans="1:5" x14ac:dyDescent="0.25">
      <c r="A16" s="59" t="str">
        <f xml:space="preserve"> IF('Produits et services'!A26="","",'Produits et services'!A26)</f>
        <v/>
      </c>
      <c r="B16" s="5">
        <f t="shared" si="0"/>
        <v>0</v>
      </c>
      <c r="C16" s="5">
        <f t="shared" si="1"/>
        <v>0</v>
      </c>
      <c r="D16" s="60">
        <f>IF('Produits et services'!A26="",0,IF('Produits et services'!G26="An",1*'Produits et services'!F26*'Produits et services'!B26,IF('Produits et services'!G26="Mois",12,52)*'Produits et services'!F26*'Produits et services'!B26*('Produits et services'!H26/12)))</f>
        <v>0</v>
      </c>
    </row>
    <row r="17" spans="1:5" x14ac:dyDescent="0.25">
      <c r="A17" s="59" t="str">
        <f xml:space="preserve"> IF('Produits et services'!A27="","",'Produits et services'!A27)</f>
        <v/>
      </c>
      <c r="B17" s="5">
        <f t="shared" si="0"/>
        <v>0</v>
      </c>
      <c r="C17" s="5">
        <f t="shared" si="1"/>
        <v>0</v>
      </c>
      <c r="D17" s="60">
        <f>IF('Produits et services'!A27="",0,IF('Produits et services'!G27="An",1*'Produits et services'!F27*'Produits et services'!B27,IF('Produits et services'!G27="Mois",12,52)*'Produits et services'!F27*'Produits et services'!B27*('Produits et services'!H27/12)))</f>
        <v>0</v>
      </c>
    </row>
    <row r="18" spans="1:5" ht="16.5" thickBot="1" x14ac:dyDescent="0.3">
      <c r="A18" s="61" t="s">
        <v>25</v>
      </c>
      <c r="B18" s="62">
        <f t="shared" ref="B18:C18" si="2">SUM(B3:B17)</f>
        <v>11550.000000000002</v>
      </c>
      <c r="C18" s="62">
        <f t="shared" si="2"/>
        <v>34650</v>
      </c>
      <c r="D18" s="63">
        <f>SUM(D3:D17)</f>
        <v>138600</v>
      </c>
      <c r="E18" s="7"/>
    </row>
    <row r="19" spans="1:5" ht="16.5" thickTop="1" thickBot="1" x14ac:dyDescent="0.3"/>
    <row r="20" spans="1:5" ht="16.5" thickTop="1" x14ac:dyDescent="0.25">
      <c r="A20" s="56" t="s">
        <v>26</v>
      </c>
      <c r="B20" s="98" t="s">
        <v>77</v>
      </c>
      <c r="C20" s="98"/>
      <c r="D20" s="99"/>
    </row>
    <row r="21" spans="1:5" ht="15.75" x14ac:dyDescent="0.25">
      <c r="A21" s="57" t="s">
        <v>9</v>
      </c>
      <c r="B21" s="8" t="s">
        <v>22</v>
      </c>
      <c r="C21" s="8" t="s">
        <v>23</v>
      </c>
      <c r="D21" s="58" t="s">
        <v>24</v>
      </c>
    </row>
    <row r="22" spans="1:5" x14ac:dyDescent="0.25">
      <c r="A22" s="59" t="str">
        <f xml:space="preserve"> IF('Produits et services'!A13="","",'Produits et services'!A13)</f>
        <v>Exemple: journée de formation</v>
      </c>
      <c r="B22" s="5">
        <f>D22/12</f>
        <v>183.33333333333334</v>
      </c>
      <c r="C22" s="5">
        <f>D22/4</f>
        <v>550</v>
      </c>
      <c r="D22" s="60">
        <f>IF('Produits et services'!A13="",0,IF('Produits et services'!G13="An",1*'Produits et services'!F13*'Produits et services'!D13,IF('Produits et services'!G13="Mois",12,52)*'Produits et services'!F13*'Produits et services'!D13*('Produits et services'!H13/12)))</f>
        <v>2200</v>
      </c>
    </row>
    <row r="23" spans="1:5" x14ac:dyDescent="0.25">
      <c r="A23" s="59" t="str">
        <f xml:space="preserve"> IF('Produits et services'!A14="","",'Produits et services'!A14)</f>
        <v>Exemple: cours de 5 jours (10 personnes)</v>
      </c>
      <c r="B23" s="5">
        <f t="shared" ref="B23:B36" si="3">D23/12</f>
        <v>1000</v>
      </c>
      <c r="C23" s="5">
        <f t="shared" ref="C23:C36" si="4">D23/4</f>
        <v>3000</v>
      </c>
      <c r="D23" s="60">
        <f>IF('Produits et services'!A14="",0,IF('Produits et services'!G14="An",1*'Produits et services'!F14*'Produits et services'!D14,IF('Produits et services'!G14="Mois",12,52)*'Produits et services'!F14*'Produits et services'!D14*('Produits et services'!H14/12)))</f>
        <v>12000</v>
      </c>
    </row>
    <row r="24" spans="1:5" x14ac:dyDescent="0.25">
      <c r="A24" s="59" t="str">
        <f xml:space="preserve"> IF('Produits et services'!A15="","",'Produits et services'!A15)</f>
        <v>Exemple: animation d'AG</v>
      </c>
      <c r="B24" s="5">
        <f t="shared" si="3"/>
        <v>0</v>
      </c>
      <c r="C24" s="5">
        <f t="shared" si="4"/>
        <v>0</v>
      </c>
      <c r="D24" s="60">
        <f>IF('Produits et services'!A15="",0,IF('Produits et services'!G15="An",1*'Produits et services'!F15*'Produits et services'!D15,IF('Produits et services'!G15="Mois",12,52)*'Produits et services'!F15*'Produits et services'!D15*('Produits et services'!H15/12)))</f>
        <v>0</v>
      </c>
    </row>
    <row r="25" spans="1:5" x14ac:dyDescent="0.25">
      <c r="A25" s="59" t="str">
        <f xml:space="preserve"> IF('Produits et services'!A16="","",'Produits et services'!A16)</f>
        <v>Exemple: World café</v>
      </c>
      <c r="B25" s="5">
        <f t="shared" si="3"/>
        <v>12.5</v>
      </c>
      <c r="C25" s="5">
        <f t="shared" si="4"/>
        <v>37.5</v>
      </c>
      <c r="D25" s="60">
        <f>IF('Produits et services'!A16="",0,IF('Produits et services'!G16="An",1*'Produits et services'!F16*'Produits et services'!D16,IF('Produits et services'!G16="Mois",12,52)*'Produits et services'!F16*'Produits et services'!D16*('Produits et services'!H16/12)))</f>
        <v>150</v>
      </c>
    </row>
    <row r="26" spans="1:5" x14ac:dyDescent="0.25">
      <c r="A26" s="59" t="str">
        <f xml:space="preserve"> IF('Produits et services'!A17="","",'Produits et services'!A17)</f>
        <v/>
      </c>
      <c r="B26" s="5">
        <f t="shared" si="3"/>
        <v>0</v>
      </c>
      <c r="C26" s="5">
        <f t="shared" si="4"/>
        <v>0</v>
      </c>
      <c r="D26" s="60">
        <f>IF('Produits et services'!A17="",0,IF('Produits et services'!G17="An",1*'Produits et services'!F17*'Produits et services'!D17,IF('Produits et services'!G17="Mois",12,52)*'Produits et services'!F17*'Produits et services'!D17*('Produits et services'!H17/12)))</f>
        <v>0</v>
      </c>
    </row>
    <row r="27" spans="1:5" x14ac:dyDescent="0.25">
      <c r="A27" s="59" t="str">
        <f xml:space="preserve"> IF('Produits et services'!A18="","",'Produits et services'!A18)</f>
        <v/>
      </c>
      <c r="B27" s="5">
        <f t="shared" si="3"/>
        <v>0</v>
      </c>
      <c r="C27" s="5">
        <f t="shared" si="4"/>
        <v>0</v>
      </c>
      <c r="D27" s="60">
        <f>IF('Produits et services'!A18="",0,IF('Produits et services'!G18="An",1*'Produits et services'!F18*'Produits et services'!D18,IF('Produits et services'!G18="Mois",12,52)*'Produits et services'!F18*'Produits et services'!D18*('Produits et services'!H18/12)))</f>
        <v>0</v>
      </c>
    </row>
    <row r="28" spans="1:5" x14ac:dyDescent="0.25">
      <c r="A28" s="59" t="str">
        <f xml:space="preserve"> IF('Produits et services'!A19="","",'Produits et services'!A19)</f>
        <v/>
      </c>
      <c r="B28" s="5">
        <f t="shared" si="3"/>
        <v>0</v>
      </c>
      <c r="C28" s="5">
        <f t="shared" si="4"/>
        <v>0</v>
      </c>
      <c r="D28" s="60">
        <f>IF('Produits et services'!A19="",0,IF('Produits et services'!G19="An",1*'Produits et services'!F19*'Produits et services'!D19,IF('Produits et services'!G19="Mois",12,52)*'Produits et services'!F19*'Produits et services'!D19*('Produits et services'!H19/12)))</f>
        <v>0</v>
      </c>
    </row>
    <row r="29" spans="1:5" x14ac:dyDescent="0.25">
      <c r="A29" s="59" t="str">
        <f xml:space="preserve"> IF('Produits et services'!A20="","",'Produits et services'!A20)</f>
        <v/>
      </c>
      <c r="B29" s="5">
        <f t="shared" si="3"/>
        <v>0</v>
      </c>
      <c r="C29" s="5">
        <f t="shared" si="4"/>
        <v>0</v>
      </c>
      <c r="D29" s="60">
        <f>IF('Produits et services'!A20="",0,IF('Produits et services'!G20="An",1*'Produits et services'!F20*'Produits et services'!D20,IF('Produits et services'!G20="Mois",12,52)*'Produits et services'!F20*'Produits et services'!D20*('Produits et services'!H20/12)))</f>
        <v>0</v>
      </c>
    </row>
    <row r="30" spans="1:5" x14ac:dyDescent="0.25">
      <c r="A30" s="59" t="str">
        <f xml:space="preserve"> IF('Produits et services'!A21="","",'Produits et services'!A21)</f>
        <v/>
      </c>
      <c r="B30" s="5">
        <f t="shared" si="3"/>
        <v>0</v>
      </c>
      <c r="C30" s="5">
        <f t="shared" si="4"/>
        <v>0</v>
      </c>
      <c r="D30" s="60">
        <f>IF('Produits et services'!A21="",0,IF('Produits et services'!G21="An",1*'Produits et services'!F21*'Produits et services'!D21,IF('Produits et services'!G21="Mois",12,52)*'Produits et services'!F21*'Produits et services'!D21*('Produits et services'!H21/12)))</f>
        <v>0</v>
      </c>
    </row>
    <row r="31" spans="1:5" x14ac:dyDescent="0.25">
      <c r="A31" s="59" t="str">
        <f xml:space="preserve"> IF('Produits et services'!A22="","",'Produits et services'!A22)</f>
        <v/>
      </c>
      <c r="B31" s="5">
        <f t="shared" si="3"/>
        <v>0</v>
      </c>
      <c r="C31" s="5">
        <f t="shared" si="4"/>
        <v>0</v>
      </c>
      <c r="D31" s="60">
        <f>IF('Produits et services'!A22="",0,IF('Produits et services'!G22="An",1*'Produits et services'!F22*'Produits et services'!D22,IF('Produits et services'!G22="Mois",12,52)*'Produits et services'!F22*'Produits et services'!D22*('Produits et services'!H22/12)))</f>
        <v>0</v>
      </c>
    </row>
    <row r="32" spans="1:5" x14ac:dyDescent="0.25">
      <c r="A32" s="59" t="str">
        <f xml:space="preserve"> IF('Produits et services'!A23="","",'Produits et services'!A23)</f>
        <v/>
      </c>
      <c r="B32" s="5">
        <f t="shared" si="3"/>
        <v>0</v>
      </c>
      <c r="C32" s="5">
        <f t="shared" si="4"/>
        <v>0</v>
      </c>
      <c r="D32" s="60">
        <f>IF('Produits et services'!A23="",0,IF('Produits et services'!G23="An",1*'Produits et services'!F23*'Produits et services'!D23,IF('Produits et services'!G23="Mois",12,52)*'Produits et services'!F23*'Produits et services'!D23*('Produits et services'!H23/12)))</f>
        <v>0</v>
      </c>
    </row>
    <row r="33" spans="1:5" x14ac:dyDescent="0.25">
      <c r="A33" s="59" t="str">
        <f xml:space="preserve"> IF('Produits et services'!A24="","",'Produits et services'!A24)</f>
        <v/>
      </c>
      <c r="B33" s="5">
        <f t="shared" si="3"/>
        <v>0</v>
      </c>
      <c r="C33" s="5">
        <f t="shared" si="4"/>
        <v>0</v>
      </c>
      <c r="D33" s="60">
        <f>IF('Produits et services'!A24="",0,IF('Produits et services'!G24="An",1*'Produits et services'!F24*'Produits et services'!D24,IF('Produits et services'!G24="Mois",12,52)*'Produits et services'!F24*'Produits et services'!D24*('Produits et services'!H24/12)))</f>
        <v>0</v>
      </c>
    </row>
    <row r="34" spans="1:5" x14ac:dyDescent="0.25">
      <c r="A34" s="59" t="str">
        <f xml:space="preserve"> IF('Produits et services'!A25="","",'Produits et services'!A25)</f>
        <v/>
      </c>
      <c r="B34" s="5">
        <f t="shared" si="3"/>
        <v>0</v>
      </c>
      <c r="C34" s="5">
        <f t="shared" si="4"/>
        <v>0</v>
      </c>
      <c r="D34" s="60">
        <f>IF('Produits et services'!A25="",0,IF('Produits et services'!G25="An",1*'Produits et services'!F25*'Produits et services'!D25,IF('Produits et services'!G25="Mois",12,52)*'Produits et services'!F25*'Produits et services'!D25*('Produits et services'!H25/12)))</f>
        <v>0</v>
      </c>
    </row>
    <row r="35" spans="1:5" x14ac:dyDescent="0.25">
      <c r="A35" s="59" t="str">
        <f xml:space="preserve"> IF('Produits et services'!A26="","",'Produits et services'!A26)</f>
        <v/>
      </c>
      <c r="B35" s="5">
        <f t="shared" si="3"/>
        <v>0</v>
      </c>
      <c r="C35" s="5">
        <f t="shared" si="4"/>
        <v>0</v>
      </c>
      <c r="D35" s="60">
        <f>IF('Produits et services'!A26="",0,IF('Produits et services'!G26="An",1*'Produits et services'!F26*'Produits et services'!D26,IF('Produits et services'!G26="Mois",12,52)*'Produits et services'!F26*'Produits et services'!D26*('Produits et services'!H26/12)))</f>
        <v>0</v>
      </c>
    </row>
    <row r="36" spans="1:5" x14ac:dyDescent="0.25">
      <c r="A36" s="59" t="str">
        <f xml:space="preserve"> IF('Produits et services'!A27="","",'Produits et services'!A27)</f>
        <v/>
      </c>
      <c r="B36" s="5">
        <f t="shared" si="3"/>
        <v>0</v>
      </c>
      <c r="C36" s="5">
        <f t="shared" si="4"/>
        <v>0</v>
      </c>
      <c r="D36" s="60">
        <f>IF('Produits et services'!A27="",0,IF('Produits et services'!G27="An",1*'Produits et services'!F27*'Produits et services'!D27,IF('Produits et services'!G27="Mois",12,52)*'Produits et services'!F27*'Produits et services'!D27*('Produits et services'!H27/12)))</f>
        <v>0</v>
      </c>
    </row>
    <row r="37" spans="1:5" ht="15.75" x14ac:dyDescent="0.25">
      <c r="A37" s="64" t="s">
        <v>17</v>
      </c>
      <c r="B37" s="5">
        <f>B18*'Produits et services'!$B$7</f>
        <v>577.50000000000011</v>
      </c>
      <c r="C37" s="5">
        <f>C18*'Produits et services'!$B$7</f>
        <v>1732.5</v>
      </c>
      <c r="D37" s="60">
        <f>D18*'Produits et services'!$B$7</f>
        <v>6930</v>
      </c>
    </row>
    <row r="38" spans="1:5" ht="16.5" thickBot="1" x14ac:dyDescent="0.3">
      <c r="A38" s="61" t="s">
        <v>25</v>
      </c>
      <c r="B38" s="62">
        <f>SUM(B22:B37)</f>
        <v>1773.3333333333335</v>
      </c>
      <c r="C38" s="62">
        <f>SUM(C22:C37)</f>
        <v>5320</v>
      </c>
      <c r="D38" s="63">
        <f>SUM(D22:D37)</f>
        <v>21280</v>
      </c>
      <c r="E38" s="7"/>
    </row>
    <row r="39" spans="1:5" ht="16.5" thickTop="1" thickBot="1" x14ac:dyDescent="0.3"/>
    <row r="40" spans="1:5" ht="16.5" thickTop="1" x14ac:dyDescent="0.25">
      <c r="A40" s="56" t="s">
        <v>78</v>
      </c>
      <c r="B40" s="98" t="s">
        <v>27</v>
      </c>
      <c r="C40" s="98"/>
      <c r="D40" s="99"/>
    </row>
    <row r="41" spans="1:5" ht="15.75" x14ac:dyDescent="0.25">
      <c r="A41" s="57" t="s">
        <v>9</v>
      </c>
      <c r="B41" s="8" t="s">
        <v>22</v>
      </c>
      <c r="C41" s="8" t="s">
        <v>23</v>
      </c>
      <c r="D41" s="58" t="s">
        <v>24</v>
      </c>
    </row>
    <row r="42" spans="1:5" x14ac:dyDescent="0.25">
      <c r="A42" s="59" t="str">
        <f xml:space="preserve"> IF('Produits et services'!A31="","",'Produits et services'!A31)</f>
        <v>Exemple: abonnement général CFF</v>
      </c>
      <c r="B42" s="5">
        <f>D42/12</f>
        <v>295.83333333333331</v>
      </c>
      <c r="C42" s="5">
        <f>D42/4</f>
        <v>887.5</v>
      </c>
      <c r="D42" s="60">
        <f>IF('Produits et services'!A31="",0,IF('Produits et services'!G31="An",1*'Produits et services'!F31*'Produits et services'!D31,IF('Produits et services'!G31="Mois",12,52)*'Produits et services'!F31*'Produits et services'!D31*('Produits et services'!H31/12)))</f>
        <v>3550</v>
      </c>
    </row>
    <row r="43" spans="1:5" x14ac:dyDescent="0.25">
      <c r="A43" s="59" t="str">
        <f xml:space="preserve"> IF('Produits et services'!A32="","",'Produits et services'!A32)</f>
        <v>Exemple: loyer co-working</v>
      </c>
      <c r="B43" s="5">
        <f t="shared" ref="B43:B51" si="5">D43/12</f>
        <v>350</v>
      </c>
      <c r="C43" s="5">
        <f t="shared" ref="C43:C51" si="6">D43/4</f>
        <v>1050</v>
      </c>
      <c r="D43" s="60">
        <f>IF('Produits et services'!A32="",0,IF('Produits et services'!G32="An",1*'Produits et services'!F32*'Produits et services'!D32,IF('Produits et services'!G32="Mois",12,52)*'Produits et services'!F32*'Produits et services'!D32*('Produits et services'!H32/12)))</f>
        <v>4200</v>
      </c>
    </row>
    <row r="44" spans="1:5" x14ac:dyDescent="0.25">
      <c r="A44" s="59" t="str">
        <f xml:space="preserve"> IF('Produits et services'!A33="","",'Produits et services'!A33)</f>
        <v>Exemple: amortissement de la voiture</v>
      </c>
      <c r="B44" s="5">
        <f t="shared" si="5"/>
        <v>166.66666666666666</v>
      </c>
      <c r="C44" s="5">
        <f t="shared" si="6"/>
        <v>500</v>
      </c>
      <c r="D44" s="60">
        <f>IF('Produits et services'!A33="",0,IF('Produits et services'!G33="An",1*'Produits et services'!F33*'Produits et services'!D33,IF('Produits et services'!G33="Mois",12,52)*'Produits et services'!F33*'Produits et services'!D33*('Produits et services'!H33/12)))</f>
        <v>2000</v>
      </c>
    </row>
    <row r="45" spans="1:5" x14ac:dyDescent="0.25">
      <c r="A45" s="59" t="str">
        <f xml:space="preserve"> IF('Produits et services'!A34="","",'Produits et services'!A34)</f>
        <v>Exemple: communication facebook</v>
      </c>
      <c r="B45" s="5">
        <f t="shared" si="5"/>
        <v>86.666666666666671</v>
      </c>
      <c r="C45" s="5">
        <f t="shared" si="6"/>
        <v>260</v>
      </c>
      <c r="D45" s="60">
        <f>IF('Produits et services'!A34="",0,IF('Produits et services'!G34="An",1*'Produits et services'!F34*'Produits et services'!D34,IF('Produits et services'!G34="Mois",12,52)*'Produits et services'!F34*'Produits et services'!D34*('Produits et services'!H34/12)))</f>
        <v>1040</v>
      </c>
    </row>
    <row r="46" spans="1:5" x14ac:dyDescent="0.25">
      <c r="A46" s="59" t="str">
        <f xml:space="preserve"> IF('Produits et services'!A35="","",'Produits et services'!A35)</f>
        <v/>
      </c>
      <c r="B46" s="5">
        <f t="shared" si="5"/>
        <v>0</v>
      </c>
      <c r="C46" s="5">
        <f t="shared" si="6"/>
        <v>0</v>
      </c>
      <c r="D46" s="60">
        <f>IF('Produits et services'!A35="",0,IF('Produits et services'!G35="An",1*'Produits et services'!F35*'Produits et services'!D35,IF('Produits et services'!G35="Mois",12,52)*'Produits et services'!F35*'Produits et services'!D35*('Produits et services'!H35/12)))</f>
        <v>0</v>
      </c>
    </row>
    <row r="47" spans="1:5" x14ac:dyDescent="0.25">
      <c r="A47" s="59" t="str">
        <f xml:space="preserve"> IF('Produits et services'!A36="","",'Produits et services'!A36)</f>
        <v/>
      </c>
      <c r="B47" s="5">
        <f t="shared" si="5"/>
        <v>0</v>
      </c>
      <c r="C47" s="5">
        <f t="shared" si="6"/>
        <v>0</v>
      </c>
      <c r="D47" s="60">
        <f>IF('Produits et services'!A36="",0,IF('Produits et services'!G36="An",1*'Produits et services'!F36*'Produits et services'!D36,IF('Produits et services'!G36="Mois",12,52)*'Produits et services'!F36*'Produits et services'!D36*('Produits et services'!H36/12)))</f>
        <v>0</v>
      </c>
    </row>
    <row r="48" spans="1:5" x14ac:dyDescent="0.25">
      <c r="A48" s="59" t="str">
        <f xml:space="preserve"> IF('Produits et services'!A37="","",'Produits et services'!A37)</f>
        <v/>
      </c>
      <c r="B48" s="5">
        <f t="shared" si="5"/>
        <v>0</v>
      </c>
      <c r="C48" s="5">
        <f t="shared" si="6"/>
        <v>0</v>
      </c>
      <c r="D48" s="60">
        <f>IF('Produits et services'!A37="",0,IF('Produits et services'!G37="An",1*'Produits et services'!F37*'Produits et services'!D37,IF('Produits et services'!G37="Mois",12,52)*'Produits et services'!F37*'Produits et services'!D37*('Produits et services'!H37/12)))</f>
        <v>0</v>
      </c>
    </row>
    <row r="49" spans="1:4" x14ac:dyDescent="0.25">
      <c r="A49" s="59" t="str">
        <f xml:space="preserve"> IF('Produits et services'!A38="","",'Produits et services'!A38)</f>
        <v/>
      </c>
      <c r="B49" s="5">
        <f t="shared" si="5"/>
        <v>0</v>
      </c>
      <c r="C49" s="5">
        <f t="shared" si="6"/>
        <v>0</v>
      </c>
      <c r="D49" s="60">
        <f>IF('Produits et services'!A38="",0,IF('Produits et services'!G38="An",1*'Produits et services'!F38*'Produits et services'!D38,IF('Produits et services'!G38="Mois",12,52)*'Produits et services'!F38*'Produits et services'!D38*('Produits et services'!H38/12)))</f>
        <v>0</v>
      </c>
    </row>
    <row r="50" spans="1:4" x14ac:dyDescent="0.25">
      <c r="A50" s="59" t="str">
        <f xml:space="preserve"> IF('Produits et services'!A39="","",'Produits et services'!A39)</f>
        <v/>
      </c>
      <c r="B50" s="5">
        <f t="shared" si="5"/>
        <v>0</v>
      </c>
      <c r="C50" s="5">
        <f t="shared" si="6"/>
        <v>0</v>
      </c>
      <c r="D50" s="60">
        <f>IF('Produits et services'!A39="",0,IF('Produits et services'!G39="An",1*'Produits et services'!F39*'Produits et services'!D39,IF('Produits et services'!G39="Mois",12,52)*'Produits et services'!F39*'Produits et services'!D39*('Produits et services'!H39/12)))</f>
        <v>0</v>
      </c>
    </row>
    <row r="51" spans="1:4" x14ac:dyDescent="0.25">
      <c r="A51" s="59" t="str">
        <f xml:space="preserve"> IF('Produits et services'!A40="","",'Produits et services'!A40)</f>
        <v/>
      </c>
      <c r="B51" s="5">
        <f t="shared" si="5"/>
        <v>0</v>
      </c>
      <c r="C51" s="5">
        <f t="shared" si="6"/>
        <v>0</v>
      </c>
      <c r="D51" s="60">
        <f>IF('Produits et services'!A40="",0,IF('Produits et services'!G40="An",1*'Produits et services'!F40*'Produits et services'!D40,IF('Produits et services'!G40="Mois",12,52)*'Produits et services'!F40*'Produits et services'!D40*('Produits et services'!H40/12)))</f>
        <v>0</v>
      </c>
    </row>
    <row r="52" spans="1:4" ht="16.5" thickBot="1" x14ac:dyDescent="0.3">
      <c r="A52" s="61" t="s">
        <v>25</v>
      </c>
      <c r="B52" s="62">
        <f t="shared" ref="B52:C52" si="7">SUM(B42:B51)</f>
        <v>899.16666666666652</v>
      </c>
      <c r="C52" s="62">
        <f t="shared" si="7"/>
        <v>2697.5</v>
      </c>
      <c r="D52" s="63">
        <f>SUM(D42:D51)</f>
        <v>10790</v>
      </c>
    </row>
    <row r="53" spans="1:4" ht="15.75" thickTop="1" x14ac:dyDescent="0.25"/>
    <row r="54" spans="1:4" ht="15.75" x14ac:dyDescent="0.25">
      <c r="A54" s="11" t="s">
        <v>79</v>
      </c>
      <c r="B54" s="12">
        <f>B18-B38-B52</f>
        <v>8877.5000000000018</v>
      </c>
      <c r="C54" s="12">
        <f t="shared" ref="C54:D54" si="8">C18-C38-C52</f>
        <v>26632.5</v>
      </c>
      <c r="D54" s="12">
        <f t="shared" si="8"/>
        <v>106530</v>
      </c>
    </row>
    <row r="55" spans="1:4" ht="15.75" thickBot="1" x14ac:dyDescent="0.3"/>
    <row r="56" spans="1:4" ht="16.5" thickTop="1" x14ac:dyDescent="0.25">
      <c r="A56" s="65" t="s">
        <v>28</v>
      </c>
      <c r="B56" s="66" t="s">
        <v>22</v>
      </c>
      <c r="C56" s="66" t="s">
        <v>23</v>
      </c>
      <c r="D56" s="67" t="s">
        <v>24</v>
      </c>
    </row>
    <row r="57" spans="1:4" x14ac:dyDescent="0.25">
      <c r="A57" s="59" t="s">
        <v>0</v>
      </c>
      <c r="B57" s="5">
        <f>D57/12</f>
        <v>782.13333333333333</v>
      </c>
      <c r="C57" s="5">
        <f>D57/4</f>
        <v>2346.4</v>
      </c>
      <c r="D57" s="60">
        <f>IF(OR(D18&lt;=D38,D18&lt;Tables!D1),0,(D18-D38)*VLOOKUP('Produits et services'!B6,tva,2,FALSE))</f>
        <v>9385.6</v>
      </c>
    </row>
    <row r="58" spans="1:4" x14ac:dyDescent="0.25">
      <c r="A58" s="59" t="s">
        <v>97</v>
      </c>
      <c r="B58" s="5">
        <f>D58/12</f>
        <v>2929.5749999999994</v>
      </c>
      <c r="C58" s="5">
        <f>D58/4</f>
        <v>8788.7249999999985</v>
      </c>
      <c r="D58" s="60">
        <f>IF(D54&gt;0,D54*('Produits et services'!B8+'Produits et services'!B9),0)</f>
        <v>35154.899999999994</v>
      </c>
    </row>
    <row r="59" spans="1:4" ht="16.5" thickBot="1" x14ac:dyDescent="0.3">
      <c r="A59" s="61" t="s">
        <v>29</v>
      </c>
      <c r="B59" s="62">
        <f>SUM(B57:B58)</f>
        <v>3711.7083333333326</v>
      </c>
      <c r="C59" s="62">
        <f t="shared" ref="C59:D59" si="9">SUM(C57:C58)</f>
        <v>11135.124999999998</v>
      </c>
      <c r="D59" s="63">
        <f t="shared" si="9"/>
        <v>44540.499999999993</v>
      </c>
    </row>
    <row r="60" spans="1:4" ht="15.75" thickTop="1" x14ac:dyDescent="0.25"/>
    <row r="61" spans="1:4" ht="15.75" x14ac:dyDescent="0.25">
      <c r="A61" s="11" t="s">
        <v>98</v>
      </c>
      <c r="B61" s="12">
        <f t="shared" ref="B61:C61" si="10">B54-B59</f>
        <v>5165.7916666666697</v>
      </c>
      <c r="C61" s="12">
        <f t="shared" si="10"/>
        <v>15497.375000000002</v>
      </c>
      <c r="D61" s="12">
        <f>D54-D59</f>
        <v>61989.500000000007</v>
      </c>
    </row>
    <row r="65" spans="1:4" ht="21" x14ac:dyDescent="0.35">
      <c r="A65" s="100" t="s">
        <v>99</v>
      </c>
      <c r="B65" s="100"/>
      <c r="C65" s="100"/>
      <c r="D65" s="100"/>
    </row>
    <row r="66" spans="1:4" ht="15.75" thickBot="1" x14ac:dyDescent="0.3">
      <c r="A66" s="10"/>
      <c r="B66" s="10"/>
      <c r="C66" s="10"/>
    </row>
    <row r="67" spans="1:4" ht="16.5" thickTop="1" x14ac:dyDescent="0.25">
      <c r="A67" s="65" t="s">
        <v>30</v>
      </c>
      <c r="B67" s="66" t="s">
        <v>22</v>
      </c>
      <c r="C67" s="66" t="s">
        <v>23</v>
      </c>
      <c r="D67" s="67" t="s">
        <v>24</v>
      </c>
    </row>
    <row r="68" spans="1:4" x14ac:dyDescent="0.25">
      <c r="A68" s="68" t="s">
        <v>31</v>
      </c>
      <c r="B68" s="13"/>
      <c r="C68" s="5">
        <f>B68*4</f>
        <v>0</v>
      </c>
      <c r="D68" s="60">
        <f>B68*12</f>
        <v>0</v>
      </c>
    </row>
    <row r="69" spans="1:4" x14ac:dyDescent="0.25">
      <c r="A69" s="68" t="s">
        <v>32</v>
      </c>
      <c r="B69" s="13"/>
      <c r="C69" s="5">
        <f t="shared" ref="C69:C82" si="11">B69*4</f>
        <v>0</v>
      </c>
      <c r="D69" s="60">
        <f t="shared" ref="D69:D75" si="12">B69*12</f>
        <v>0</v>
      </c>
    </row>
    <row r="70" spans="1:4" x14ac:dyDescent="0.25">
      <c r="A70" s="68" t="s">
        <v>33</v>
      </c>
      <c r="B70" s="13"/>
      <c r="C70" s="5">
        <f t="shared" si="11"/>
        <v>0</v>
      </c>
      <c r="D70" s="60">
        <f t="shared" si="12"/>
        <v>0</v>
      </c>
    </row>
    <row r="71" spans="1:4" x14ac:dyDescent="0.25">
      <c r="A71" s="68" t="s">
        <v>34</v>
      </c>
      <c r="B71" s="13"/>
      <c r="C71" s="5">
        <f t="shared" si="11"/>
        <v>0</v>
      </c>
      <c r="D71" s="60">
        <f t="shared" si="12"/>
        <v>0</v>
      </c>
    </row>
    <row r="72" spans="1:4" x14ac:dyDescent="0.25">
      <c r="A72" s="68" t="s">
        <v>35</v>
      </c>
      <c r="B72" s="13"/>
      <c r="C72" s="5">
        <f t="shared" si="11"/>
        <v>0</v>
      </c>
      <c r="D72" s="60">
        <f t="shared" si="12"/>
        <v>0</v>
      </c>
    </row>
    <row r="73" spans="1:4" x14ac:dyDescent="0.25">
      <c r="A73" s="68" t="s">
        <v>36</v>
      </c>
      <c r="B73" s="13"/>
      <c r="C73" s="5">
        <f t="shared" si="11"/>
        <v>0</v>
      </c>
      <c r="D73" s="60">
        <f t="shared" si="12"/>
        <v>0</v>
      </c>
    </row>
    <row r="74" spans="1:4" x14ac:dyDescent="0.25">
      <c r="A74" s="68" t="s">
        <v>37</v>
      </c>
      <c r="B74" s="13"/>
      <c r="C74" s="5">
        <f t="shared" si="11"/>
        <v>0</v>
      </c>
      <c r="D74" s="60">
        <f t="shared" si="12"/>
        <v>0</v>
      </c>
    </row>
    <row r="75" spans="1:4" x14ac:dyDescent="0.25">
      <c r="A75" s="68" t="s">
        <v>38</v>
      </c>
      <c r="B75" s="13"/>
      <c r="C75" s="5">
        <f t="shared" si="11"/>
        <v>0</v>
      </c>
      <c r="D75" s="60">
        <f t="shared" si="12"/>
        <v>0</v>
      </c>
    </row>
    <row r="76" spans="1:4" ht="15.75" x14ac:dyDescent="0.25">
      <c r="A76" s="57" t="s">
        <v>39</v>
      </c>
      <c r="B76" s="8" t="s">
        <v>22</v>
      </c>
      <c r="C76" s="8" t="s">
        <v>23</v>
      </c>
      <c r="D76" s="58" t="s">
        <v>24</v>
      </c>
    </row>
    <row r="77" spans="1:4" x14ac:dyDescent="0.25">
      <c r="A77" s="68" t="s">
        <v>40</v>
      </c>
      <c r="B77" s="13"/>
      <c r="C77" s="5">
        <f t="shared" si="11"/>
        <v>0</v>
      </c>
      <c r="D77" s="60">
        <f>B77*12</f>
        <v>0</v>
      </c>
    </row>
    <row r="78" spans="1:4" x14ac:dyDescent="0.25">
      <c r="A78" s="68" t="s">
        <v>41</v>
      </c>
      <c r="B78" s="13"/>
      <c r="C78" s="5">
        <f t="shared" si="11"/>
        <v>0</v>
      </c>
      <c r="D78" s="60">
        <f t="shared" ref="D78:D82" si="13">B78*12</f>
        <v>0</v>
      </c>
    </row>
    <row r="79" spans="1:4" x14ac:dyDescent="0.25">
      <c r="A79" s="68" t="s">
        <v>42</v>
      </c>
      <c r="B79" s="13"/>
      <c r="C79" s="5">
        <f t="shared" si="11"/>
        <v>0</v>
      </c>
      <c r="D79" s="60">
        <f t="shared" si="13"/>
        <v>0</v>
      </c>
    </row>
    <row r="80" spans="1:4" x14ac:dyDescent="0.25">
      <c r="A80" s="68" t="s">
        <v>43</v>
      </c>
      <c r="B80" s="13"/>
      <c r="C80" s="5">
        <f t="shared" si="11"/>
        <v>0</v>
      </c>
      <c r="D80" s="60">
        <f t="shared" si="13"/>
        <v>0</v>
      </c>
    </row>
    <row r="81" spans="1:4" x14ac:dyDescent="0.25">
      <c r="A81" s="68" t="s">
        <v>44</v>
      </c>
      <c r="B81" s="13"/>
      <c r="C81" s="5">
        <f t="shared" si="11"/>
        <v>0</v>
      </c>
      <c r="D81" s="60">
        <f t="shared" si="13"/>
        <v>0</v>
      </c>
    </row>
    <row r="82" spans="1:4" x14ac:dyDescent="0.25">
      <c r="A82" s="68" t="s">
        <v>45</v>
      </c>
      <c r="B82" s="13"/>
      <c r="C82" s="5">
        <f t="shared" si="11"/>
        <v>0</v>
      </c>
      <c r="D82" s="60">
        <f t="shared" si="13"/>
        <v>0</v>
      </c>
    </row>
    <row r="83" spans="1:4" ht="15.75" x14ac:dyDescent="0.25">
      <c r="A83" s="57" t="s">
        <v>46</v>
      </c>
      <c r="B83" s="8" t="s">
        <v>22</v>
      </c>
      <c r="C83" s="8" t="s">
        <v>23</v>
      </c>
      <c r="D83" s="58" t="s">
        <v>24</v>
      </c>
    </row>
    <row r="84" spans="1:4" x14ac:dyDescent="0.25">
      <c r="A84" s="68" t="s">
        <v>47</v>
      </c>
      <c r="B84" s="13"/>
      <c r="C84" s="5">
        <f>B84*14</f>
        <v>0</v>
      </c>
      <c r="D84" s="60">
        <f>B84*12</f>
        <v>0</v>
      </c>
    </row>
    <row r="85" spans="1:4" x14ac:dyDescent="0.25">
      <c r="A85" s="68" t="s">
        <v>48</v>
      </c>
      <c r="B85" s="13"/>
      <c r="C85" s="5">
        <f t="shared" ref="C85:C93" si="14">B85*14</f>
        <v>0</v>
      </c>
      <c r="D85" s="60">
        <f t="shared" ref="D85:D93" si="15">B85*12</f>
        <v>0</v>
      </c>
    </row>
    <row r="86" spans="1:4" x14ac:dyDescent="0.25">
      <c r="A86" s="68" t="s">
        <v>49</v>
      </c>
      <c r="B86" s="13"/>
      <c r="C86" s="5">
        <f t="shared" si="14"/>
        <v>0</v>
      </c>
      <c r="D86" s="60">
        <f t="shared" si="15"/>
        <v>0</v>
      </c>
    </row>
    <row r="87" spans="1:4" x14ac:dyDescent="0.25">
      <c r="A87" s="68" t="s">
        <v>50</v>
      </c>
      <c r="B87" s="13"/>
      <c r="C87" s="5">
        <f t="shared" si="14"/>
        <v>0</v>
      </c>
      <c r="D87" s="60">
        <f t="shared" si="15"/>
        <v>0</v>
      </c>
    </row>
    <row r="88" spans="1:4" x14ac:dyDescent="0.25">
      <c r="A88" s="68" t="s">
        <v>51</v>
      </c>
      <c r="B88" s="13"/>
      <c r="C88" s="5">
        <f t="shared" si="14"/>
        <v>0</v>
      </c>
      <c r="D88" s="60">
        <f t="shared" si="15"/>
        <v>0</v>
      </c>
    </row>
    <row r="89" spans="1:4" x14ac:dyDescent="0.25">
      <c r="A89" s="68" t="s">
        <v>52</v>
      </c>
      <c r="B89" s="13"/>
      <c r="C89" s="5">
        <f t="shared" si="14"/>
        <v>0</v>
      </c>
      <c r="D89" s="60">
        <f t="shared" si="15"/>
        <v>0</v>
      </c>
    </row>
    <row r="90" spans="1:4" x14ac:dyDescent="0.25">
      <c r="A90" s="68" t="s">
        <v>53</v>
      </c>
      <c r="B90" s="13"/>
      <c r="C90" s="5">
        <f t="shared" si="14"/>
        <v>0</v>
      </c>
      <c r="D90" s="60">
        <f t="shared" si="15"/>
        <v>0</v>
      </c>
    </row>
    <row r="91" spans="1:4" x14ac:dyDescent="0.25">
      <c r="A91" s="68" t="s">
        <v>54</v>
      </c>
      <c r="B91" s="13"/>
      <c r="C91" s="5">
        <f t="shared" si="14"/>
        <v>0</v>
      </c>
      <c r="D91" s="60">
        <f t="shared" si="15"/>
        <v>0</v>
      </c>
    </row>
    <row r="92" spans="1:4" x14ac:dyDescent="0.25">
      <c r="A92" s="68" t="s">
        <v>55</v>
      </c>
      <c r="B92" s="13"/>
      <c r="C92" s="5">
        <f t="shared" si="14"/>
        <v>0</v>
      </c>
      <c r="D92" s="60">
        <f t="shared" si="15"/>
        <v>0</v>
      </c>
    </row>
    <row r="93" spans="1:4" x14ac:dyDescent="0.25">
      <c r="A93" s="68" t="s">
        <v>56</v>
      </c>
      <c r="B93" s="13"/>
      <c r="C93" s="5">
        <f t="shared" si="14"/>
        <v>0</v>
      </c>
      <c r="D93" s="60">
        <f t="shared" si="15"/>
        <v>0</v>
      </c>
    </row>
    <row r="94" spans="1:4" ht="15.75" x14ac:dyDescent="0.25">
      <c r="A94" s="57" t="s">
        <v>57</v>
      </c>
      <c r="B94" s="9">
        <f>SUM(B68:B93)</f>
        <v>0</v>
      </c>
      <c r="C94" s="9">
        <f>SUM(C68:C93)</f>
        <v>0</v>
      </c>
      <c r="D94" s="69">
        <f>SUM(D68:D93)</f>
        <v>0</v>
      </c>
    </row>
    <row r="95" spans="1:4" ht="15.75" x14ac:dyDescent="0.25">
      <c r="A95" s="57" t="s">
        <v>58</v>
      </c>
      <c r="B95" s="16">
        <f>SUM(B94*10%)</f>
        <v>0</v>
      </c>
      <c r="C95" s="16">
        <f>SUM(C94*10%)</f>
        <v>0</v>
      </c>
      <c r="D95" s="70">
        <f>SUM(D94*10%)</f>
        <v>0</v>
      </c>
    </row>
    <row r="96" spans="1:4" ht="16.5" thickBot="1" x14ac:dyDescent="0.3">
      <c r="A96" s="71" t="s">
        <v>59</v>
      </c>
      <c r="B96" s="62">
        <f>SUM(B95+B94)</f>
        <v>0</v>
      </c>
      <c r="C96" s="62">
        <f>SUM(C95+C94)</f>
        <v>0</v>
      </c>
      <c r="D96" s="63">
        <f>SUM(D95+D94)</f>
        <v>0</v>
      </c>
    </row>
    <row r="97" spans="1:4" ht="15.75" thickTop="1" x14ac:dyDescent="0.25"/>
    <row r="98" spans="1:4" ht="21" customHeight="1" x14ac:dyDescent="0.25">
      <c r="A98" s="14"/>
      <c r="B98" s="15" t="s">
        <v>22</v>
      </c>
      <c r="C98" s="15" t="s">
        <v>23</v>
      </c>
      <c r="D98" s="15" t="s">
        <v>24</v>
      </c>
    </row>
    <row r="99" spans="1:4" ht="26.25" customHeight="1" x14ac:dyDescent="0.25">
      <c r="A99" s="11" t="s">
        <v>60</v>
      </c>
      <c r="B99" s="12">
        <f>B61-B96</f>
        <v>5165.7916666666697</v>
      </c>
      <c r="C99" s="12">
        <f t="shared" ref="C99:D99" si="16">C61-C96</f>
        <v>15497.375000000002</v>
      </c>
      <c r="D99" s="12">
        <f t="shared" si="16"/>
        <v>61989.500000000007</v>
      </c>
    </row>
  </sheetData>
  <sheetProtection sheet="1" objects="1" scenarios="1" selectLockedCells="1"/>
  <mergeCells count="4">
    <mergeCell ref="B1:D1"/>
    <mergeCell ref="B20:D20"/>
    <mergeCell ref="B40:D40"/>
    <mergeCell ref="A65:D65"/>
  </mergeCells>
  <conditionalFormatting sqref="B3:D17">
    <cfRule type="cellIs" dxfId="13" priority="11" operator="equal">
      <formula>0</formula>
    </cfRule>
  </conditionalFormatting>
  <conditionalFormatting sqref="D84:D93">
    <cfRule type="cellIs" dxfId="12" priority="1" operator="equal">
      <formula>0</formula>
    </cfRule>
  </conditionalFormatting>
  <conditionalFormatting sqref="B22:D37">
    <cfRule type="cellIs" dxfId="11" priority="9" operator="equal">
      <formula>0</formula>
    </cfRule>
  </conditionalFormatting>
  <conditionalFormatting sqref="B42:D51">
    <cfRule type="cellIs" dxfId="10" priority="8" operator="equal">
      <formula>0</formula>
    </cfRule>
  </conditionalFormatting>
  <conditionalFormatting sqref="B57:D58">
    <cfRule type="cellIs" dxfId="9" priority="7" operator="equal">
      <formula>0</formula>
    </cfRule>
  </conditionalFormatting>
  <conditionalFormatting sqref="C68:D75">
    <cfRule type="cellIs" dxfId="8" priority="6" operator="equal">
      <formula>0</formula>
    </cfRule>
  </conditionalFormatting>
  <conditionalFormatting sqref="C84:C93">
    <cfRule type="cellIs" dxfId="7" priority="4" operator="equal">
      <formula>0</formula>
    </cfRule>
  </conditionalFormatting>
  <conditionalFormatting sqref="C77:C82">
    <cfRule type="cellIs" dxfId="6" priority="3" operator="equal">
      <formula>0</formula>
    </cfRule>
  </conditionalFormatting>
  <conditionalFormatting sqref="D77:D82">
    <cfRule type="cellIs" dxfId="5" priority="2" operator="equal">
      <formula>0</formula>
    </cfRule>
  </conditionalFormatting>
  <pageMargins left="1.299212598425197" right="0.51181102362204722" top="0.74803149606299213" bottom="0.74803149606299213" header="0.31496062992125984" footer="0.31496062992125984"/>
  <pageSetup paperSize="9" scale="80" orientation="portrait" horizontalDpi="4294967295" verticalDpi="4294967295" r:id="rId1"/>
  <headerFooter>
    <oddHeader>&amp;L&amp;G&amp;CFinances&amp;REvaluation préliminaire de la
 viabilité financière (indépendant)</oddHeader>
  </headerFooter>
  <rowBreaks count="1" manualBreakCount="1">
    <brk id="61" max="16383" man="1"/>
  </row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="90" zoomScaleNormal="90" workbookViewId="0">
      <selection activeCell="B4" sqref="B4"/>
    </sheetView>
  </sheetViews>
  <sheetFormatPr baseColWidth="10" defaultColWidth="11.42578125" defaultRowHeight="15" x14ac:dyDescent="0.25"/>
  <cols>
    <col min="1" max="1" width="64.42578125" style="41" customWidth="1"/>
    <col min="2" max="7" width="15.7109375" style="41" customWidth="1"/>
    <col min="8" max="8" width="11.42578125" style="90"/>
    <col min="9" max="16384" width="11.42578125" style="41"/>
  </cols>
  <sheetData>
    <row r="1" spans="1:9" ht="149.25" customHeight="1" x14ac:dyDescent="0.25">
      <c r="A1" s="101" t="s">
        <v>85</v>
      </c>
      <c r="B1" s="101"/>
      <c r="C1" s="101"/>
      <c r="D1" s="101"/>
      <c r="E1" s="101"/>
      <c r="F1" s="101"/>
      <c r="G1" s="101"/>
      <c r="H1" s="89"/>
      <c r="I1" s="42"/>
    </row>
    <row r="2" spans="1:9" ht="15.75" thickBot="1" x14ac:dyDescent="0.3"/>
    <row r="3" spans="1:9" ht="48" thickTop="1" x14ac:dyDescent="0.25">
      <c r="A3" s="76" t="s">
        <v>68</v>
      </c>
      <c r="B3" s="77" t="s">
        <v>66</v>
      </c>
      <c r="C3" s="77" t="s">
        <v>67</v>
      </c>
      <c r="D3" s="77" t="s">
        <v>83</v>
      </c>
      <c r="E3" s="77" t="s">
        <v>81</v>
      </c>
      <c r="F3" s="77" t="s">
        <v>82</v>
      </c>
      <c r="G3" s="78" t="s">
        <v>84</v>
      </c>
    </row>
    <row r="4" spans="1:9" ht="15" customHeight="1" x14ac:dyDescent="0.25">
      <c r="A4" s="79" t="s">
        <v>61</v>
      </c>
      <c r="B4" s="80">
        <v>2.0833333333333332E-2</v>
      </c>
      <c r="C4" s="80"/>
      <c r="D4" s="81">
        <f>IF(B4&lt;&gt;"",B4*5,C4)</f>
        <v>0.10416666666666666</v>
      </c>
      <c r="E4" s="81">
        <f>D4/5*21.7</f>
        <v>0.45208333333333328</v>
      </c>
      <c r="F4" s="91">
        <f>E4</f>
        <v>0.45208333333333328</v>
      </c>
      <c r="G4" s="82">
        <f>IF(F$25=0,0,F4/F$25)</f>
        <v>7.8031044609145547E-2</v>
      </c>
    </row>
    <row r="5" spans="1:9" ht="15" customHeight="1" x14ac:dyDescent="0.25">
      <c r="A5" s="79" t="s">
        <v>62</v>
      </c>
      <c r="B5" s="80"/>
      <c r="C5" s="80">
        <v>0.16666666666666666</v>
      </c>
      <c r="D5" s="81">
        <f t="shared" ref="D5:D6" si="0">IF(B5&lt;&gt;"",B5*5,C5)</f>
        <v>0.16666666666666666</v>
      </c>
      <c r="E5" s="81">
        <f t="shared" ref="E5:E6" si="1">D5/5*21.7</f>
        <v>0.72333333333333327</v>
      </c>
      <c r="F5" s="91">
        <f>E5</f>
        <v>0.72333333333333327</v>
      </c>
      <c r="G5" s="82">
        <f t="shared" ref="G5:G24" si="2">IF(F$25=0,0,F5/F$25)</f>
        <v>0.12484967137463289</v>
      </c>
    </row>
    <row r="6" spans="1:9" ht="15" customHeight="1" x14ac:dyDescent="0.25">
      <c r="A6" s="79" t="s">
        <v>65</v>
      </c>
      <c r="B6" s="80"/>
      <c r="C6" s="80">
        <v>4.1666666666666664E-2</v>
      </c>
      <c r="D6" s="81">
        <f t="shared" si="0"/>
        <v>4.1666666666666664E-2</v>
      </c>
      <c r="E6" s="81">
        <f t="shared" si="1"/>
        <v>0.18083333333333332</v>
      </c>
      <c r="F6" s="91">
        <f>E6</f>
        <v>0.18083333333333332</v>
      </c>
      <c r="G6" s="82">
        <f t="shared" si="2"/>
        <v>3.1212417843658222E-2</v>
      </c>
    </row>
    <row r="7" spans="1:9" ht="15" customHeight="1" x14ac:dyDescent="0.25">
      <c r="A7" s="79" t="str">
        <f xml:space="preserve"> "4) Produire:   " &amp;  IF('Produits et services'!A13="","",'Produits et services'!A13)</f>
        <v>4) Produire:   Exemple: journée de formation</v>
      </c>
      <c r="B7" s="83"/>
      <c r="C7" s="83"/>
      <c r="D7" s="81">
        <f t="shared" ref="D7:D10" si="3">E7*5/21.7</f>
        <v>0.3072196620583717</v>
      </c>
      <c r="E7" s="81">
        <f>('Produits et services'!F13*'Produits et services'!E13)/IF('Produits et services'!G13="An",'Produits et services'!H13,IF('Produits et services'!G13="Mois",1,0.2))</f>
        <v>1.3333333333333333</v>
      </c>
      <c r="F7" s="81">
        <f>('Produits et services'!F13*'Produits et services'!E13)/IF('Produits et services'!G13="An",12,IF('Produits et services'!G13="Mois",1,0.2))*('Produits et services'!H13/12)</f>
        <v>1.2222222222222221</v>
      </c>
      <c r="G7" s="82">
        <f t="shared" si="2"/>
        <v>0.21095950616297415</v>
      </c>
    </row>
    <row r="8" spans="1:9" ht="15" customHeight="1" x14ac:dyDescent="0.25">
      <c r="A8" s="84" t="str">
        <f xml:space="preserve"> IF('Produits et services'!A14="","",'Produits et services'!A14)</f>
        <v>Exemple: cours de 5 jours (10 personnes)</v>
      </c>
      <c r="B8" s="83"/>
      <c r="C8" s="83"/>
      <c r="D8" s="81">
        <f t="shared" si="3"/>
        <v>0.34911325233905888</v>
      </c>
      <c r="E8" s="81">
        <f>('Produits et services'!F14*'Produits et services'!E14)/IF('Produits et services'!G14="An",'Produits et services'!H14,IF('Produits et services'!G14="Mois",1,0.2))</f>
        <v>1.5151515151515154</v>
      </c>
      <c r="F8" s="81">
        <f>('Produits et services'!F14*'Produits et services'!E14)/IF('Produits et services'!G14="An",12,IF('Produits et services'!G14="Mois",1,0.2))*('Produits et services'!H14/12)</f>
        <v>1.2731481481481484</v>
      </c>
      <c r="G8" s="82">
        <f t="shared" si="2"/>
        <v>0.21974948558643148</v>
      </c>
    </row>
    <row r="9" spans="1:9" ht="15" customHeight="1" x14ac:dyDescent="0.25">
      <c r="A9" s="84" t="str">
        <f xml:space="preserve"> IF('Produits et services'!A15="","",'Produits et services'!A15)</f>
        <v>Exemple: animation d'AG</v>
      </c>
      <c r="B9" s="83"/>
      <c r="C9" s="83"/>
      <c r="D9" s="81">
        <f t="shared" si="3"/>
        <v>2.6183493925429409E-2</v>
      </c>
      <c r="E9" s="81">
        <f>('Produits et services'!F15*'Produits et services'!E15)/IF('Produits et services'!G15="An",'Produits et services'!H15,IF('Produits et services'!G15="Mois",1,0.2))</f>
        <v>0.11363636363636363</v>
      </c>
      <c r="F9" s="81">
        <f>('Produits et services'!F15*'Produits et services'!E15)/IF('Produits et services'!G15="An",12,IF('Produits et services'!G15="Mois",1,0.2))*('Produits et services'!H15/12)</f>
        <v>9.5486111111111105E-2</v>
      </c>
      <c r="G9" s="82">
        <f t="shared" si="2"/>
        <v>1.6481211418982355E-2</v>
      </c>
    </row>
    <row r="10" spans="1:9" ht="15" customHeight="1" x14ac:dyDescent="0.25">
      <c r="A10" s="84" t="str">
        <f xml:space="preserve"> IF('Produits et services'!A16="","",'Produits et services'!A16)</f>
        <v>Exemple: World café</v>
      </c>
      <c r="B10" s="83"/>
      <c r="C10" s="83"/>
      <c r="D10" s="81">
        <f t="shared" si="3"/>
        <v>1.0473397570171765E-2</v>
      </c>
      <c r="E10" s="81">
        <f>('Produits et services'!F16*'Produits et services'!E16)/IF('Produits et services'!G16="An",'Produits et services'!H16,IF('Produits et services'!G16="Mois",1,0.2))</f>
        <v>4.5454545454545456E-2</v>
      </c>
      <c r="F10" s="81">
        <f>('Produits et services'!F16*'Produits et services'!E16)/IF('Produits et services'!G16="An",12,IF('Produits et services'!G16="Mois",1,0.2))*('Produits et services'!H16/12)</f>
        <v>3.8194444444444441E-2</v>
      </c>
      <c r="G10" s="82">
        <f t="shared" si="2"/>
        <v>6.5924845675929423E-3</v>
      </c>
    </row>
    <row r="11" spans="1:9" ht="15" customHeight="1" x14ac:dyDescent="0.25">
      <c r="A11" s="84" t="str">
        <f xml:space="preserve"> IF('Produits et services'!A17="","",'Produits et services'!A17)</f>
        <v/>
      </c>
      <c r="B11" s="83"/>
      <c r="C11" s="83"/>
      <c r="D11" s="81">
        <f t="shared" ref="D11:D21" si="4">E11*5/21.7</f>
        <v>0</v>
      </c>
      <c r="E11" s="81">
        <f>('Produits et services'!F17*'Produits et services'!E17)/IF('Produits et services'!G17="An",'Produits et services'!H17,IF('Produits et services'!G17="Mois",1,0.2))</f>
        <v>0</v>
      </c>
      <c r="F11" s="81">
        <f>('Produits et services'!F17*'Produits et services'!E17)/IF('Produits et services'!G17="An",12,IF('Produits et services'!G17="Mois",1,0.2))*('Produits et services'!H17/12)</f>
        <v>0</v>
      </c>
      <c r="G11" s="82">
        <f t="shared" si="2"/>
        <v>0</v>
      </c>
    </row>
    <row r="12" spans="1:9" ht="15" customHeight="1" x14ac:dyDescent="0.25">
      <c r="A12" s="84" t="str">
        <f xml:space="preserve"> IF('Produits et services'!A18="","",'Produits et services'!A18)</f>
        <v/>
      </c>
      <c r="B12" s="83"/>
      <c r="C12" s="83"/>
      <c r="D12" s="81">
        <f t="shared" si="4"/>
        <v>0</v>
      </c>
      <c r="E12" s="81">
        <f>('Produits et services'!F18*'Produits et services'!E18)/IF('Produits et services'!G18="An",'Produits et services'!H18,IF('Produits et services'!G18="Mois",1,0.2))</f>
        <v>0</v>
      </c>
      <c r="F12" s="81">
        <f>('Produits et services'!F18*'Produits et services'!E18)/IF('Produits et services'!G18="An",12,IF('Produits et services'!G18="Mois",1,0.2))*('Produits et services'!H18/12)</f>
        <v>0</v>
      </c>
      <c r="G12" s="82">
        <f t="shared" si="2"/>
        <v>0</v>
      </c>
    </row>
    <row r="13" spans="1:9" ht="15" customHeight="1" x14ac:dyDescent="0.25">
      <c r="A13" s="84" t="str">
        <f xml:space="preserve"> IF('Produits et services'!A19="","",'Produits et services'!A19)</f>
        <v/>
      </c>
      <c r="B13" s="83"/>
      <c r="C13" s="83"/>
      <c r="D13" s="81">
        <f t="shared" si="4"/>
        <v>0</v>
      </c>
      <c r="E13" s="81">
        <f>('Produits et services'!F19*'Produits et services'!E19)/IF('Produits et services'!G19="An",'Produits et services'!H19,IF('Produits et services'!G19="Mois",1,0.2))</f>
        <v>0</v>
      </c>
      <c r="F13" s="81">
        <f>('Produits et services'!F19*'Produits et services'!E19)/IF('Produits et services'!G19="An",12,IF('Produits et services'!G19="Mois",1,0.2))*('Produits et services'!H19/12)</f>
        <v>0</v>
      </c>
      <c r="G13" s="82">
        <f t="shared" si="2"/>
        <v>0</v>
      </c>
    </row>
    <row r="14" spans="1:9" ht="15" customHeight="1" x14ac:dyDescent="0.25">
      <c r="A14" s="84" t="str">
        <f xml:space="preserve"> IF('Produits et services'!A20="","",'Produits et services'!A20)</f>
        <v/>
      </c>
      <c r="B14" s="83"/>
      <c r="C14" s="83"/>
      <c r="D14" s="81">
        <f t="shared" si="4"/>
        <v>0</v>
      </c>
      <c r="E14" s="81">
        <f>('Produits et services'!F20*'Produits et services'!E20)/IF('Produits et services'!G20="An",'Produits et services'!H20,IF('Produits et services'!G20="Mois",1,0.2))</f>
        <v>0</v>
      </c>
      <c r="F14" s="81">
        <f>('Produits et services'!F20*'Produits et services'!E20)/IF('Produits et services'!G20="An",12,IF('Produits et services'!G20="Mois",1,0.2))*('Produits et services'!H20/12)</f>
        <v>0</v>
      </c>
      <c r="G14" s="82">
        <f t="shared" si="2"/>
        <v>0</v>
      </c>
    </row>
    <row r="15" spans="1:9" ht="15" customHeight="1" x14ac:dyDescent="0.25">
      <c r="A15" s="84" t="str">
        <f xml:space="preserve"> IF('Produits et services'!A21="","",'Produits et services'!A21)</f>
        <v/>
      </c>
      <c r="B15" s="83"/>
      <c r="C15" s="83"/>
      <c r="D15" s="81">
        <f t="shared" si="4"/>
        <v>0</v>
      </c>
      <c r="E15" s="81">
        <f>('Produits et services'!F21*'Produits et services'!E21)/IF('Produits et services'!G21="An",'Produits et services'!H21,IF('Produits et services'!G21="Mois",1,0.2))</f>
        <v>0</v>
      </c>
      <c r="F15" s="81">
        <f>('Produits et services'!F21*'Produits et services'!E21)/IF('Produits et services'!G21="An",12,IF('Produits et services'!G21="Mois",1,0.2))*('Produits et services'!H21/12)</f>
        <v>0</v>
      </c>
      <c r="G15" s="82">
        <f t="shared" si="2"/>
        <v>0</v>
      </c>
    </row>
    <row r="16" spans="1:9" ht="15" customHeight="1" x14ac:dyDescent="0.25">
      <c r="A16" s="84" t="str">
        <f xml:space="preserve"> IF('Produits et services'!A22="","",'Produits et services'!A22)</f>
        <v/>
      </c>
      <c r="B16" s="83"/>
      <c r="C16" s="83"/>
      <c r="D16" s="81">
        <f t="shared" si="4"/>
        <v>0</v>
      </c>
      <c r="E16" s="81">
        <f>('Produits et services'!F22*'Produits et services'!E22)/IF('Produits et services'!G22="An",'Produits et services'!H22,IF('Produits et services'!G22="Mois",1,0.2))</f>
        <v>0</v>
      </c>
      <c r="F16" s="81">
        <f>('Produits et services'!F22*'Produits et services'!E22)/IF('Produits et services'!G22="An",12,IF('Produits et services'!G22="Mois",1,0.2))*('Produits et services'!H22/12)</f>
        <v>0</v>
      </c>
      <c r="G16" s="82">
        <f t="shared" si="2"/>
        <v>0</v>
      </c>
    </row>
    <row r="17" spans="1:7" ht="15" customHeight="1" x14ac:dyDescent="0.25">
      <c r="A17" s="84" t="str">
        <f xml:space="preserve"> IF('Produits et services'!A23="","",'Produits et services'!A23)</f>
        <v/>
      </c>
      <c r="B17" s="83"/>
      <c r="C17" s="83"/>
      <c r="D17" s="81">
        <f t="shared" si="4"/>
        <v>0</v>
      </c>
      <c r="E17" s="81">
        <f>('Produits et services'!F23*'Produits et services'!E23)/IF('Produits et services'!G23="An",'Produits et services'!H23,IF('Produits et services'!G23="Mois",1,0.2))</f>
        <v>0</v>
      </c>
      <c r="F17" s="81">
        <f>('Produits et services'!F23*'Produits et services'!E23)/IF('Produits et services'!G23="An",12,IF('Produits et services'!G23="Mois",1,0.2))*('Produits et services'!H23/12)</f>
        <v>0</v>
      </c>
      <c r="G17" s="82">
        <f t="shared" si="2"/>
        <v>0</v>
      </c>
    </row>
    <row r="18" spans="1:7" ht="15" customHeight="1" x14ac:dyDescent="0.25">
      <c r="A18" s="84" t="str">
        <f xml:space="preserve"> IF('Produits et services'!A24="","",'Produits et services'!A24)</f>
        <v/>
      </c>
      <c r="B18" s="83"/>
      <c r="C18" s="83"/>
      <c r="D18" s="81">
        <f t="shared" si="4"/>
        <v>0</v>
      </c>
      <c r="E18" s="81">
        <f>('Produits et services'!F24*'Produits et services'!E24)/IF('Produits et services'!G24="An",'Produits et services'!H24,IF('Produits et services'!G24="Mois",1,0.2))</f>
        <v>0</v>
      </c>
      <c r="F18" s="81">
        <f>('Produits et services'!F24*'Produits et services'!E24)/IF('Produits et services'!G24="An",12,IF('Produits et services'!G24="Mois",1,0.2))*('Produits et services'!H24/12)</f>
        <v>0</v>
      </c>
      <c r="G18" s="82">
        <f t="shared" si="2"/>
        <v>0</v>
      </c>
    </row>
    <row r="19" spans="1:7" ht="15" customHeight="1" x14ac:dyDescent="0.25">
      <c r="A19" s="84" t="str">
        <f xml:space="preserve"> IF('Produits et services'!A25="","",'Produits et services'!A25)</f>
        <v/>
      </c>
      <c r="B19" s="83"/>
      <c r="C19" s="83"/>
      <c r="D19" s="81">
        <f t="shared" si="4"/>
        <v>0</v>
      </c>
      <c r="E19" s="81">
        <f>('Produits et services'!F25*'Produits et services'!E25)/IF('Produits et services'!G25="An",'Produits et services'!H25,IF('Produits et services'!G25="Mois",1,0.2))</f>
        <v>0</v>
      </c>
      <c r="F19" s="81">
        <f>('Produits et services'!F25*'Produits et services'!E25)/IF('Produits et services'!G25="An",12,IF('Produits et services'!G25="Mois",1,0.2))*('Produits et services'!H25/12)</f>
        <v>0</v>
      </c>
      <c r="G19" s="82">
        <f t="shared" si="2"/>
        <v>0</v>
      </c>
    </row>
    <row r="20" spans="1:7" ht="15" customHeight="1" x14ac:dyDescent="0.25">
      <c r="A20" s="84" t="str">
        <f xml:space="preserve"> IF('Produits et services'!A26="","",'Produits et services'!A26)</f>
        <v/>
      </c>
      <c r="B20" s="83"/>
      <c r="C20" s="83"/>
      <c r="D20" s="81">
        <f t="shared" si="4"/>
        <v>0</v>
      </c>
      <c r="E20" s="81">
        <f>('Produits et services'!F26*'Produits et services'!E26)/IF('Produits et services'!G26="An",'Produits et services'!H26,IF('Produits et services'!G26="Mois",1,0.2))</f>
        <v>0</v>
      </c>
      <c r="F20" s="81">
        <f>('Produits et services'!F26*'Produits et services'!E26)/IF('Produits et services'!G26="An",12,IF('Produits et services'!G26="Mois",1,0.2))*('Produits et services'!H26/12)</f>
        <v>0</v>
      </c>
      <c r="G20" s="82">
        <f t="shared" si="2"/>
        <v>0</v>
      </c>
    </row>
    <row r="21" spans="1:7" ht="15" customHeight="1" x14ac:dyDescent="0.25">
      <c r="A21" s="84" t="str">
        <f xml:space="preserve"> IF('Produits et services'!A27="","",'Produits et services'!A27)</f>
        <v/>
      </c>
      <c r="B21" s="83"/>
      <c r="C21" s="83"/>
      <c r="D21" s="81">
        <f t="shared" si="4"/>
        <v>0</v>
      </c>
      <c r="E21" s="81">
        <f>('Produits et services'!F27*'Produits et services'!E27)/IF('Produits et services'!G27="An",'Produits et services'!H27,IF('Produits et services'!G27="Mois",1,0.2))</f>
        <v>0</v>
      </c>
      <c r="F21" s="81">
        <f>('Produits et services'!F27*'Produits et services'!E27)/IF('Produits et services'!G27="An",12,IF('Produits et services'!G27="Mois",1,0.2))*('Produits et services'!H27/12)</f>
        <v>0</v>
      </c>
      <c r="G21" s="82">
        <f t="shared" si="2"/>
        <v>0</v>
      </c>
    </row>
    <row r="22" spans="1:7" ht="15" customHeight="1" x14ac:dyDescent="0.25">
      <c r="A22" s="85" t="s">
        <v>63</v>
      </c>
      <c r="B22" s="80"/>
      <c r="C22" s="80">
        <v>8.3333333333333329E-2</v>
      </c>
      <c r="D22" s="81">
        <f t="shared" ref="D22" si="5">IF(B22&lt;&gt;"",B22*5,C22)</f>
        <v>8.3333333333333329E-2</v>
      </c>
      <c r="E22" s="81">
        <f t="shared" ref="E22" si="6">D22/5*21.7</f>
        <v>0.36166666666666664</v>
      </c>
      <c r="F22" s="91">
        <f>E22</f>
        <v>0.36166666666666664</v>
      </c>
      <c r="G22" s="82">
        <f t="shared" si="2"/>
        <v>6.2424835687316445E-2</v>
      </c>
    </row>
    <row r="23" spans="1:7" ht="15" customHeight="1" x14ac:dyDescent="0.25">
      <c r="A23" s="85" t="s">
        <v>64</v>
      </c>
      <c r="B23" s="80"/>
      <c r="C23" s="80">
        <v>0.125</v>
      </c>
      <c r="D23" s="81">
        <f t="shared" ref="D23" si="7">IF(B23&lt;&gt;"",B23*5,C23)</f>
        <v>0.125</v>
      </c>
      <c r="E23" s="81">
        <f t="shared" ref="E23" si="8">D23/5*21.7</f>
        <v>0.54249999999999998</v>
      </c>
      <c r="F23" s="91">
        <f>E23</f>
        <v>0.54249999999999998</v>
      </c>
      <c r="G23" s="82">
        <f t="shared" ref="G23" si="9">IF(F$25=0,0,F23/F$25)</f>
        <v>9.3637253530974671E-2</v>
      </c>
    </row>
    <row r="24" spans="1:7" ht="15" customHeight="1" thickBot="1" x14ac:dyDescent="0.3">
      <c r="A24" s="86" t="s">
        <v>86</v>
      </c>
      <c r="B24" s="87">
        <v>4.1666666666666664E-2</v>
      </c>
      <c r="C24" s="87"/>
      <c r="D24" s="88">
        <f t="shared" ref="D24" si="10">IF(B24&lt;&gt;"",B24*5,C24)</f>
        <v>0.20833333333333331</v>
      </c>
      <c r="E24" s="88">
        <f t="shared" ref="E24" si="11">D24/5*21.7</f>
        <v>0.90416666666666656</v>
      </c>
      <c r="F24" s="91">
        <f>E24</f>
        <v>0.90416666666666656</v>
      </c>
      <c r="G24" s="82">
        <f t="shared" si="2"/>
        <v>0.15606208921829109</v>
      </c>
    </row>
    <row r="25" spans="1:7" ht="17.25" thickTop="1" thickBot="1" x14ac:dyDescent="0.3">
      <c r="A25" s="72"/>
      <c r="B25" s="72"/>
      <c r="C25" s="73" t="s">
        <v>71</v>
      </c>
      <c r="D25" s="74">
        <f>SUM(D4:D24)</f>
        <v>1.4221564725596982</v>
      </c>
      <c r="E25" s="74">
        <f>SUM(E4:E24)</f>
        <v>6.1721590909090907</v>
      </c>
      <c r="F25" s="74">
        <f>SUM(F4:F24)</f>
        <v>5.7936342592592602</v>
      </c>
      <c r="G25" s="75">
        <f>IF(E$25=0,0,E25/E$25)</f>
        <v>1</v>
      </c>
    </row>
    <row r="26" spans="1:7" ht="15.75" thickTop="1" x14ac:dyDescent="0.25"/>
  </sheetData>
  <sheetProtection sheet="1" objects="1" scenarios="1" selectLockedCells="1"/>
  <mergeCells count="1">
    <mergeCell ref="A1:G1"/>
  </mergeCells>
  <conditionalFormatting sqref="D4:E21">
    <cfRule type="cellIs" dxfId="4" priority="7" operator="equal">
      <formula>0</formula>
    </cfRule>
  </conditionalFormatting>
  <conditionalFormatting sqref="G4:G25">
    <cfRule type="cellIs" dxfId="3" priority="6" operator="equal">
      <formula>0</formula>
    </cfRule>
  </conditionalFormatting>
  <conditionalFormatting sqref="D22:E23">
    <cfRule type="cellIs" dxfId="2" priority="5" operator="equal">
      <formula>0</formula>
    </cfRule>
  </conditionalFormatting>
  <conditionalFormatting sqref="D24:E24">
    <cfRule type="cellIs" dxfId="1" priority="3" operator="equal">
      <formula>0</formula>
    </cfRule>
  </conditionalFormatting>
  <conditionalFormatting sqref="F7:F2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landscape" horizontalDpi="4294967295" verticalDpi="4294967295" r:id="rId1"/>
  <headerFooter>
    <oddHeader>&amp;L&amp;G&amp;CTiming&amp;RAnalyse préliminaire de la
 viabilité financière (indépendant)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2" sqref="B2"/>
    </sheetView>
  </sheetViews>
  <sheetFormatPr baseColWidth="10" defaultRowHeight="15" x14ac:dyDescent="0.25"/>
  <cols>
    <col min="1" max="1" width="34.5703125" customWidth="1"/>
    <col min="2" max="2" width="6.7109375" customWidth="1"/>
    <col min="3" max="3" width="34.28515625" customWidth="1"/>
  </cols>
  <sheetData>
    <row r="1" spans="1:4" x14ac:dyDescent="0.25">
      <c r="A1" s="1" t="s">
        <v>0</v>
      </c>
      <c r="C1" s="1" t="s">
        <v>100</v>
      </c>
      <c r="D1" s="102">
        <v>100000</v>
      </c>
    </row>
    <row r="2" spans="1:4" x14ac:dyDescent="0.25">
      <c r="A2" t="s">
        <v>1</v>
      </c>
      <c r="B2" s="103">
        <v>0</v>
      </c>
    </row>
    <row r="3" spans="1:4" x14ac:dyDescent="0.25">
      <c r="A3" t="s">
        <v>2</v>
      </c>
      <c r="B3" s="103">
        <v>2.5000000000000001E-2</v>
      </c>
    </row>
    <row r="4" spans="1:4" x14ac:dyDescent="0.25">
      <c r="A4" t="s">
        <v>3</v>
      </c>
      <c r="B4" s="103">
        <v>3.7999999999999999E-2</v>
      </c>
    </row>
    <row r="5" spans="1:4" x14ac:dyDescent="0.25">
      <c r="A5" t="s">
        <v>96</v>
      </c>
      <c r="B5" s="103">
        <v>0.08</v>
      </c>
    </row>
    <row r="11" spans="1:4" x14ac:dyDescent="0.25">
      <c r="A11" s="1" t="s">
        <v>4</v>
      </c>
    </row>
    <row r="12" spans="1:4" x14ac:dyDescent="0.25">
      <c r="A12" t="s">
        <v>5</v>
      </c>
    </row>
    <row r="13" spans="1:4" x14ac:dyDescent="0.25">
      <c r="A13" t="s">
        <v>6</v>
      </c>
    </row>
    <row r="14" spans="1:4" x14ac:dyDescent="0.25">
      <c r="A14" t="s">
        <v>7</v>
      </c>
    </row>
  </sheetData>
  <sheetProtection sheet="1" objects="1" scenarios="1" selectLockedCells="1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Produits et services</vt:lpstr>
      <vt:lpstr>Finances</vt:lpstr>
      <vt:lpstr>Timing</vt:lpstr>
      <vt:lpstr>Tables</vt:lpstr>
      <vt:lpstr>tva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Michaud</dc:creator>
  <cp:lastModifiedBy>Claude Michaud</cp:lastModifiedBy>
  <cp:lastPrinted>2015-12-15T08:46:11Z</cp:lastPrinted>
  <dcterms:created xsi:type="dcterms:W3CDTF">2013-08-05T06:04:36Z</dcterms:created>
  <dcterms:modified xsi:type="dcterms:W3CDTF">2015-12-15T08:54:34Z</dcterms:modified>
</cp:coreProperties>
</file>